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2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ijnbrinkcloud.sharepoint.com/sites/RB-SP-Financien-BusinessControl/Gedeelde documenten/Business Control/Projecten/SPN - Robuuste Bibliotheek/"/>
    </mc:Choice>
  </mc:AlternateContent>
  <xr:revisionPtr revIDLastSave="23" documentId="13_ncr:1_{965472EC-E723-480C-A103-DF66F17CB8EF}" xr6:coauthVersionLast="47" xr6:coauthVersionMax="47" xr10:uidLastSave="{99D7E55E-3F4F-4FD8-ABB4-4E9C33D0899E}"/>
  <bookViews>
    <workbookView xWindow="-120" yWindow="-120" windowWidth="29040" windowHeight="15840" tabRatio="932" firstSheet="5" activeTab="10" xr2:uid="{00000000-000D-0000-FFFF-FFFF00000000}"/>
  </bookViews>
  <sheets>
    <sheet name="inhoud" sheetId="1" r:id="rId1"/>
    <sheet name="alg" sheetId="41" r:id="rId2"/>
    <sheet name="V en W" sheetId="77" r:id="rId3"/>
    <sheet name="V en W I" sheetId="78" r:id="rId4"/>
    <sheet name="V en W uitsplitsing" sheetId="110" r:id="rId5"/>
    <sheet name="V en W grootboek" sheetId="129" r:id="rId6"/>
    <sheet name="Gemeente A" sheetId="102" r:id="rId7"/>
    <sheet name="Gemeente B" sheetId="101" r:id="rId8"/>
    <sheet name="Gemeente C" sheetId="123" r:id="rId9"/>
    <sheet name="Gemeente D" sheetId="124" r:id="rId10"/>
    <sheet name="Stichting" sheetId="100" r:id="rId11"/>
    <sheet name="pb verdeelsleutels" sheetId="106" r:id="rId12"/>
    <sheet name="personeelsformatie" sheetId="107" r:id="rId13"/>
    <sheet name="kosten in EUR - Gemeente A" sheetId="114" r:id="rId14"/>
    <sheet name="kosten in EUR - Gemeente B" sheetId="115" r:id="rId15"/>
    <sheet name="kosten in EUR - Gemeente C" sheetId="126" r:id="rId16"/>
    <sheet name="kosten in EUR - Gemeente D" sheetId="128" r:id="rId17"/>
    <sheet name="data stichting tbv grafieken" sheetId="104" r:id="rId18"/>
    <sheet name="presentatie Stichting" sheetId="118" r:id="rId19"/>
  </sheets>
  <externalReferences>
    <externalReference r:id="rId20"/>
  </externalReferences>
  <definedNames>
    <definedName name="\HOOFDMENU" localSheetId="13">#REF!</definedName>
    <definedName name="\HOOFDMENU" localSheetId="14">#REF!</definedName>
    <definedName name="\HOOFDMENU" localSheetId="15">#REF!</definedName>
    <definedName name="\HOOFDMENU" localSheetId="16">#REF!</definedName>
    <definedName name="\HOOFDMENU">#REF!</definedName>
    <definedName name="\HOOFMENU">#REF!</definedName>
    <definedName name="\M">#REF!</definedName>
    <definedName name="\TOFIS">#REF!</definedName>
    <definedName name="_xlnm.Print_Area" localSheetId="1">alg!$A$1:$E$22</definedName>
    <definedName name="_xlnm.Print_Area" localSheetId="17">'presentatie Stichting'!$A$129:$L$184</definedName>
    <definedName name="_xlnm.Print_Area" localSheetId="6">'Gemeente A'!$A$1:$X$100</definedName>
    <definedName name="_xlnm.Print_Area" localSheetId="7">'Gemeente B'!$A$1:$X$100</definedName>
    <definedName name="_xlnm.Print_Area" localSheetId="8">'Gemeente C'!$A$1:$X$100</definedName>
    <definedName name="_xlnm.Print_Area" localSheetId="9">'Gemeente D'!$A$1:$X$100</definedName>
    <definedName name="_xlnm.Print_Area" localSheetId="13">'kosten in EUR - Gemeente A'!$A$2:$S$86</definedName>
    <definedName name="_xlnm.Print_Area" localSheetId="14">'kosten in EUR - Gemeente B'!$A$2:$S$86</definedName>
    <definedName name="_xlnm.Print_Area" localSheetId="15">'kosten in EUR - Gemeente C'!$A$2:$S$86</definedName>
    <definedName name="_xlnm.Print_Area" localSheetId="16">'kosten in EUR - Gemeente D'!$A$2:$S$86</definedName>
    <definedName name="_xlnm.Print_Area" localSheetId="10">Stichting!$A$1:$X$100</definedName>
    <definedName name="_xlnm.Print_Area" localSheetId="2">'V en W'!$A$1:$U$56</definedName>
    <definedName name="_xlnm.Print_Area" localSheetId="5">'V en W grootboek'!$A$2:$M$3</definedName>
    <definedName name="_xlnm.Print_Area" localSheetId="3">'V en W I'!$A$1:$U$56</definedName>
    <definedName name="_xlnm.Print_Area" localSheetId="4">'V en W uitsplitsing'!$A$2:$K$92</definedName>
    <definedName name="balance_type">1</definedName>
    <definedName name="bla">#REF!</definedName>
    <definedName name="blabla">#REF!</definedName>
    <definedName name="calc">1</definedName>
    <definedName name="co">1</definedName>
    <definedName name="ExactAddinConnection" hidden="1">"140"</definedName>
    <definedName name="ExactAddinConnection.001" hidden="1">"sql\\biscexact;001;mribbers;1"</definedName>
    <definedName name="ExactAddinConnection.003" hidden="1">"exactdb;003;tmocking;1"</definedName>
    <definedName name="ExactAddinConnection.101" hidden="1">"sql\\biscexact;153;gjansen;1"</definedName>
    <definedName name="ExactAddinConnection.104" hidden="1">"exactdb;101;tmocking;1"</definedName>
    <definedName name="ExactAddinConnection.105" hidden="1">"EXACTGLOBE;101;jjansen;1"</definedName>
    <definedName name="ExactAddinConnection.106" hidden="1">"EXACTDB;106;tmocking;1"</definedName>
    <definedName name="ExactAddinConnection.110" hidden="1">"EXACTGLOBE;110;tholvast;1"</definedName>
    <definedName name="ExactAddinConnection.111" hidden="1">"EXACTGLOBE;111;jgravers;1"</definedName>
    <definedName name="ExactAddinConnection.113" hidden="1">"EXACTGLOBE;113;jgravers;1"</definedName>
    <definedName name="ExactAddinConnection.119" hidden="1">"EXACTGLOBE;119;tholvast;1"</definedName>
    <definedName name="ExactAddinConnection.125" hidden="1">"EXACTGLOBE;125;jgravers;1"</definedName>
    <definedName name="ExactAddinConnection.130" hidden="1">"EXACTGLOBE;101;tholvast;1"</definedName>
    <definedName name="ExactAddinConnection.134" hidden="1">"EXACTDB;141;tmocking;1"</definedName>
    <definedName name="ExactAddinConnection.136" hidden="1">"EXACTGLOBE;136;jjansen;1"</definedName>
    <definedName name="ExactAddinConnection.139" hidden="1">"sql\\biscexact;101;tmocking;1"</definedName>
    <definedName name="ExactAddinConnection.140" hidden="1">"sql\\biscexact;003;jjansen;1"</definedName>
    <definedName name="ExactAddinConnection.141" hidden="1">"sql\\biscexact;141;gjansen;1"</definedName>
    <definedName name="ExactAddinReports" hidden="1">2</definedName>
    <definedName name="Form_tkst">#REF!</definedName>
    <definedName name="FY">2004</definedName>
    <definedName name="MAKRO" localSheetId="13">#REF!</definedName>
    <definedName name="MAKRO" localSheetId="14">#REF!</definedName>
    <definedName name="MAKRO" localSheetId="15">#REF!</definedName>
    <definedName name="MAKRO" localSheetId="16">#REF!</definedName>
    <definedName name="MAKRO">#REF!</definedName>
    <definedName name="period">13</definedName>
    <definedName name="projecten">#REF!</definedName>
    <definedName name="Report1.Header">#REF!</definedName>
    <definedName name="Report1.Range">#REF!</definedName>
    <definedName name="Report2.Header">#REF!</definedName>
    <definedName name="Report2.Range">#REF!</definedName>
    <definedName name="Rooster_tkst">#REF!</definedName>
    <definedName name="round">1</definedName>
    <definedName name="Sal_nu">'[1]Salaris - nu'!$H:$J</definedName>
    <definedName name="Sal_tkst">#REF!</definedName>
    <definedName name="STKNR" localSheetId="13">#REF!</definedName>
    <definedName name="STKNR" localSheetId="14">#REF!</definedName>
    <definedName name="STKNR" localSheetId="15">#REF!</definedName>
    <definedName name="STKNR" localSheetId="16">#REF!</definedName>
    <definedName name="STKNR">#REF!</definedName>
    <definedName name="STKNR2">#REF!</definedName>
    <definedName name="STKNR3">#REF!</definedName>
    <definedName name="STUKNUMMER">#REF!</definedName>
    <definedName name="value">3</definedName>
    <definedName name="versionno">"1.0"</definedName>
    <definedName name="Zoek_begroting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6" i="128" l="1"/>
  <c r="A86" i="126"/>
  <c r="D44" i="106"/>
  <c r="D43" i="106"/>
  <c r="D42" i="106"/>
  <c r="D41" i="106"/>
  <c r="D40" i="106"/>
  <c r="D39" i="106"/>
  <c r="D38" i="106"/>
  <c r="Z37" i="102"/>
  <c r="Z38" i="102"/>
  <c r="Z88" i="102"/>
  <c r="Z90" i="102"/>
  <c r="Z92" i="102"/>
  <c r="Z94" i="102"/>
  <c r="Z96" i="102"/>
  <c r="Z98" i="102"/>
  <c r="B38" i="106"/>
  <c r="B39" i="106"/>
  <c r="B40" i="106"/>
  <c r="B41" i="106"/>
  <c r="B42" i="106"/>
  <c r="B43" i="106"/>
  <c r="B44" i="106"/>
  <c r="D45" i="106" l="1"/>
  <c r="AD33" i="107" l="1"/>
  <c r="K10" i="107"/>
  <c r="O10" i="107"/>
  <c r="S10" i="107"/>
  <c r="V10" i="107"/>
  <c r="AE10" i="107"/>
  <c r="AF10" i="107" s="1"/>
  <c r="K11" i="107"/>
  <c r="O11" i="107"/>
  <c r="S11" i="107"/>
  <c r="V11" i="107"/>
  <c r="AE11" i="107"/>
  <c r="AF11" i="107" s="1"/>
  <c r="AG11" i="107" s="1"/>
  <c r="K12" i="107"/>
  <c r="O12" i="107"/>
  <c r="S12" i="107"/>
  <c r="V12" i="107"/>
  <c r="AE12" i="107"/>
  <c r="AF12" i="107" s="1"/>
  <c r="K13" i="107"/>
  <c r="O13" i="107"/>
  <c r="S13" i="107"/>
  <c r="V13" i="107"/>
  <c r="AE13" i="107"/>
  <c r="AF13" i="107" s="1"/>
  <c r="AG13" i="107" s="1"/>
  <c r="K14" i="107"/>
  <c r="W14" i="107" s="1"/>
  <c r="O14" i="107"/>
  <c r="S14" i="107"/>
  <c r="V14" i="107"/>
  <c r="AE14" i="107"/>
  <c r="AF14" i="107" s="1"/>
  <c r="K15" i="107"/>
  <c r="O15" i="107"/>
  <c r="S15" i="107"/>
  <c r="V15" i="107"/>
  <c r="AE15" i="107"/>
  <c r="AF15" i="107" s="1"/>
  <c r="AG15" i="107" s="1"/>
  <c r="B121" i="107"/>
  <c r="B122" i="107"/>
  <c r="B123" i="107"/>
  <c r="B124" i="107"/>
  <c r="B125" i="107"/>
  <c r="B126" i="107"/>
  <c r="W15" i="107" l="1"/>
  <c r="W10" i="107"/>
  <c r="W13" i="107"/>
  <c r="Y13" i="107" s="1"/>
  <c r="W12" i="107"/>
  <c r="Y12" i="107" s="1"/>
  <c r="AA12" i="107" s="1"/>
  <c r="W11" i="107"/>
  <c r="Y11" i="107" s="1"/>
  <c r="Y14" i="107"/>
  <c r="AA14" i="107" s="1"/>
  <c r="AH13" i="107"/>
  <c r="AJ13" i="107" s="1"/>
  <c r="AK13" i="107" s="1"/>
  <c r="D124" i="107" s="1"/>
  <c r="AI13" i="107"/>
  <c r="Y15" i="107"/>
  <c r="AH15" i="107"/>
  <c r="AI15" i="107"/>
  <c r="AJ15" i="107"/>
  <c r="AK15" i="107" s="1"/>
  <c r="D126" i="107" s="1"/>
  <c r="AH11" i="107"/>
  <c r="AI11" i="107"/>
  <c r="Y10" i="107"/>
  <c r="AG12" i="107"/>
  <c r="AG14" i="107"/>
  <c r="AG10" i="107"/>
  <c r="AJ11" i="107" l="1"/>
  <c r="AK11" i="107" s="1"/>
  <c r="W124" i="107"/>
  <c r="D122" i="107"/>
  <c r="W122" i="107"/>
  <c r="AH14" i="107"/>
  <c r="AI14" i="107"/>
  <c r="L122" i="107"/>
  <c r="T122" i="107"/>
  <c r="M122" i="107"/>
  <c r="U122" i="107"/>
  <c r="F122" i="107"/>
  <c r="N122" i="107"/>
  <c r="G122" i="107"/>
  <c r="AA11" i="107"/>
  <c r="H122" i="107"/>
  <c r="P122" i="107"/>
  <c r="I122" i="107"/>
  <c r="Q122" i="107"/>
  <c r="J122" i="107"/>
  <c r="R122" i="107"/>
  <c r="K122" i="107"/>
  <c r="S122" i="107"/>
  <c r="AH10" i="107"/>
  <c r="AI10" i="107"/>
  <c r="AA13" i="107"/>
  <c r="L124" i="107"/>
  <c r="T124" i="107"/>
  <c r="M124" i="107"/>
  <c r="U124" i="107"/>
  <c r="F124" i="107"/>
  <c r="N124" i="107"/>
  <c r="G124" i="107"/>
  <c r="O124" i="107"/>
  <c r="H124" i="107"/>
  <c r="P124" i="107"/>
  <c r="I124" i="107"/>
  <c r="Q124" i="107"/>
  <c r="J124" i="107"/>
  <c r="R124" i="107"/>
  <c r="K124" i="107"/>
  <c r="S124" i="107"/>
  <c r="O122" i="107"/>
  <c r="O126" i="107"/>
  <c r="V124" i="107"/>
  <c r="AA10" i="107"/>
  <c r="AH12" i="107"/>
  <c r="AI12" i="107"/>
  <c r="L126" i="107"/>
  <c r="T126" i="107"/>
  <c r="M126" i="107"/>
  <c r="U126" i="107"/>
  <c r="F126" i="107"/>
  <c r="N126" i="107"/>
  <c r="G126" i="107"/>
  <c r="AA15" i="107"/>
  <c r="H126" i="107"/>
  <c r="P126" i="107"/>
  <c r="I126" i="107"/>
  <c r="Q126" i="107"/>
  <c r="J126" i="107"/>
  <c r="R126" i="107"/>
  <c r="K126" i="107"/>
  <c r="S126" i="107"/>
  <c r="V126" i="107"/>
  <c r="V122" i="107"/>
  <c r="W126" i="107"/>
  <c r="AJ14" i="107" l="1"/>
  <c r="AK14" i="107" s="1"/>
  <c r="AJ10" i="107"/>
  <c r="AK10" i="107" s="1"/>
  <c r="AJ12" i="107"/>
  <c r="AK12" i="107" s="1"/>
  <c r="K123" i="107" s="1"/>
  <c r="D125" i="107"/>
  <c r="V125" i="107"/>
  <c r="K125" i="107"/>
  <c r="N125" i="107"/>
  <c r="G125" i="107"/>
  <c r="H125" i="107"/>
  <c r="L125" i="107"/>
  <c r="O125" i="107"/>
  <c r="P125" i="107"/>
  <c r="T125" i="107"/>
  <c r="S125" i="107"/>
  <c r="W125" i="107"/>
  <c r="I125" i="107"/>
  <c r="M125" i="107"/>
  <c r="Q125" i="107"/>
  <c r="U125" i="107"/>
  <c r="F125" i="107"/>
  <c r="J125" i="107"/>
  <c r="R125" i="107"/>
  <c r="D121" i="107"/>
  <c r="W121" i="107"/>
  <c r="V121" i="107"/>
  <c r="M121" i="107"/>
  <c r="I121" i="107"/>
  <c r="U121" i="107"/>
  <c r="Q121" i="107"/>
  <c r="T121" i="107"/>
  <c r="P121" i="107"/>
  <c r="O121" i="107"/>
  <c r="L121" i="107"/>
  <c r="H121" i="107"/>
  <c r="G121" i="107"/>
  <c r="S121" i="107"/>
  <c r="N121" i="107"/>
  <c r="K121" i="107"/>
  <c r="Y126" i="107"/>
  <c r="AA126" i="107" s="1"/>
  <c r="F121" i="107"/>
  <c r="R121" i="107"/>
  <c r="Y122" i="107"/>
  <c r="AA122" i="107" s="1"/>
  <c r="J121" i="107"/>
  <c r="Y124" i="107"/>
  <c r="AA124" i="107" s="1"/>
  <c r="U123" i="107" l="1"/>
  <c r="N123" i="107"/>
  <c r="I123" i="107"/>
  <c r="R123" i="107"/>
  <c r="O123" i="107"/>
  <c r="F123" i="107"/>
  <c r="T123" i="107"/>
  <c r="S123" i="107"/>
  <c r="M123" i="107"/>
  <c r="L123" i="107"/>
  <c r="H123" i="107"/>
  <c r="Q123" i="107"/>
  <c r="P123" i="107"/>
  <c r="V123" i="107"/>
  <c r="W123" i="107"/>
  <c r="J123" i="107"/>
  <c r="G123" i="107"/>
  <c r="D123" i="107"/>
  <c r="Y125" i="107"/>
  <c r="AA125" i="107" s="1"/>
  <c r="Y121" i="107"/>
  <c r="AA121" i="107" s="1"/>
  <c r="Y123" i="107" l="1"/>
  <c r="AA123" i="107" s="1"/>
  <c r="M174" i="129" l="1"/>
  <c r="M173" i="129"/>
  <c r="M172" i="129"/>
  <c r="M171" i="129"/>
  <c r="M170" i="129"/>
  <c r="M169" i="129"/>
  <c r="M168" i="129"/>
  <c r="M167" i="129"/>
  <c r="M166" i="129"/>
  <c r="M165" i="129"/>
  <c r="M164" i="129"/>
  <c r="M163" i="129"/>
  <c r="M162" i="129"/>
  <c r="M161" i="129"/>
  <c r="M160" i="129"/>
  <c r="M159" i="129"/>
  <c r="M158" i="129"/>
  <c r="M157" i="129"/>
  <c r="M156" i="129"/>
  <c r="M155" i="129"/>
  <c r="M154" i="129"/>
  <c r="M153" i="129"/>
  <c r="M152" i="129"/>
  <c r="M151" i="129"/>
  <c r="M150" i="129"/>
  <c r="M149" i="129"/>
  <c r="M148" i="129"/>
  <c r="M147" i="129"/>
  <c r="M146" i="129"/>
  <c r="M145" i="129"/>
  <c r="M144" i="129"/>
  <c r="M143" i="129"/>
  <c r="M142" i="129"/>
  <c r="M141" i="129"/>
  <c r="M140" i="129"/>
  <c r="M139" i="129"/>
  <c r="M138" i="129"/>
  <c r="M137" i="129"/>
  <c r="M136" i="129"/>
  <c r="M135" i="129"/>
  <c r="M134" i="129"/>
  <c r="M133" i="129"/>
  <c r="M132" i="129"/>
  <c r="M131" i="129"/>
  <c r="M130" i="129"/>
  <c r="M129" i="129"/>
  <c r="M128" i="129"/>
  <c r="M127" i="129"/>
  <c r="M126" i="129"/>
  <c r="M125" i="129"/>
  <c r="M124" i="129"/>
  <c r="M123" i="129"/>
  <c r="M122" i="129"/>
  <c r="M121" i="129"/>
  <c r="M120" i="129"/>
  <c r="M119" i="129"/>
  <c r="M118" i="129"/>
  <c r="M117" i="129"/>
  <c r="M116" i="129"/>
  <c r="M115" i="129"/>
  <c r="M114" i="129"/>
  <c r="M113" i="129"/>
  <c r="M112" i="129"/>
  <c r="M111" i="129"/>
  <c r="M110" i="129"/>
  <c r="M109" i="129"/>
  <c r="M108" i="129"/>
  <c r="M107" i="129"/>
  <c r="M106" i="129"/>
  <c r="M105" i="129"/>
  <c r="M104" i="129"/>
  <c r="M103" i="129"/>
  <c r="M102" i="129"/>
  <c r="M101" i="129"/>
  <c r="M100" i="129"/>
  <c r="M99" i="129"/>
  <c r="M98" i="129"/>
  <c r="M97" i="129"/>
  <c r="M96" i="129"/>
  <c r="M95" i="129"/>
  <c r="M94" i="129"/>
  <c r="M93" i="129"/>
  <c r="M92" i="129"/>
  <c r="M91" i="129"/>
  <c r="M90" i="129"/>
  <c r="M89" i="129"/>
  <c r="M88" i="129"/>
  <c r="M87" i="129"/>
  <c r="M86" i="129"/>
  <c r="M85" i="129"/>
  <c r="M84" i="129"/>
  <c r="M83" i="129"/>
  <c r="M82" i="129"/>
  <c r="M81" i="129"/>
  <c r="M80" i="129"/>
  <c r="M79" i="129"/>
  <c r="M78" i="129"/>
  <c r="M77" i="129"/>
  <c r="M76" i="129"/>
  <c r="M75" i="129"/>
  <c r="M74" i="129"/>
  <c r="M73" i="129"/>
  <c r="M72" i="129"/>
  <c r="M71" i="129"/>
  <c r="M70" i="129"/>
  <c r="M69" i="129"/>
  <c r="M68" i="129"/>
  <c r="M67" i="129"/>
  <c r="M66" i="129"/>
  <c r="M65" i="129"/>
  <c r="M64" i="129"/>
  <c r="M63" i="129"/>
  <c r="M62" i="129"/>
  <c r="M61" i="129"/>
  <c r="M60" i="129"/>
  <c r="M59" i="129"/>
  <c r="M58" i="129"/>
  <c r="M57" i="129"/>
  <c r="M56" i="129"/>
  <c r="M55" i="129"/>
  <c r="M54" i="129"/>
  <c r="M53" i="129"/>
  <c r="M52" i="129"/>
  <c r="M51" i="129"/>
  <c r="M50" i="129"/>
  <c r="M49" i="129"/>
  <c r="M48" i="129"/>
  <c r="M47" i="129"/>
  <c r="M46" i="129"/>
  <c r="M45" i="129"/>
  <c r="M44" i="129"/>
  <c r="M43" i="129"/>
  <c r="M42" i="129"/>
  <c r="M41" i="129"/>
  <c r="M40" i="129"/>
  <c r="M39" i="129"/>
  <c r="M38" i="129"/>
  <c r="M36" i="129"/>
  <c r="M35" i="129"/>
  <c r="M34" i="129"/>
  <c r="M33" i="129"/>
  <c r="M31" i="129"/>
  <c r="M30" i="129"/>
  <c r="M29" i="129"/>
  <c r="M28" i="129"/>
  <c r="M27" i="129"/>
  <c r="M26" i="129"/>
  <c r="M25" i="129"/>
  <c r="M24" i="129"/>
  <c r="M23" i="129"/>
  <c r="M21" i="129"/>
  <c r="M20" i="129"/>
  <c r="M19" i="129"/>
  <c r="M18" i="129"/>
  <c r="M17" i="129"/>
  <c r="M16" i="129"/>
  <c r="M15" i="129"/>
  <c r="M14" i="129"/>
  <c r="M13" i="129"/>
  <c r="M12" i="129"/>
  <c r="M11" i="129"/>
  <c r="M10" i="129"/>
  <c r="M9" i="129"/>
  <c r="M8" i="129"/>
  <c r="M7" i="129"/>
  <c r="M6" i="129"/>
  <c r="M5" i="129"/>
  <c r="M4" i="129"/>
  <c r="M3" i="129"/>
  <c r="N5" i="110" l="1"/>
  <c r="O5" i="110"/>
  <c r="O6" i="110"/>
  <c r="O7" i="110"/>
  <c r="Z98" i="100"/>
  <c r="Z96" i="100"/>
  <c r="Z94" i="100"/>
  <c r="Z92" i="100"/>
  <c r="Z90" i="100"/>
  <c r="Z88" i="100"/>
  <c r="Z38" i="100"/>
  <c r="Z37" i="100"/>
  <c r="Z35" i="100"/>
  <c r="D97" i="100"/>
  <c r="Z35" i="101"/>
  <c r="Z37" i="101"/>
  <c r="Z38" i="101"/>
  <c r="Z88" i="101"/>
  <c r="Z90" i="101"/>
  <c r="Z92" i="101"/>
  <c r="Z94" i="101"/>
  <c r="Z96" i="101"/>
  <c r="Z98" i="101"/>
  <c r="Z35" i="102"/>
  <c r="D8" i="102"/>
  <c r="U86" i="124"/>
  <c r="T86" i="124"/>
  <c r="R86" i="124"/>
  <c r="Q86" i="124"/>
  <c r="P86" i="124"/>
  <c r="N86" i="124"/>
  <c r="M86" i="124"/>
  <c r="L86" i="124"/>
  <c r="J86" i="124"/>
  <c r="I86" i="124"/>
  <c r="H86" i="124"/>
  <c r="G86" i="124"/>
  <c r="F86" i="124"/>
  <c r="V85" i="124"/>
  <c r="U85" i="124"/>
  <c r="T85" i="124"/>
  <c r="R85" i="124"/>
  <c r="Q85" i="124"/>
  <c r="P85" i="124"/>
  <c r="S85" i="124" s="1"/>
  <c r="N85" i="124"/>
  <c r="M85" i="124"/>
  <c r="L85" i="124"/>
  <c r="J85" i="124"/>
  <c r="I85" i="124"/>
  <c r="H85" i="124"/>
  <c r="G85" i="124"/>
  <c r="F85" i="124"/>
  <c r="K85" i="124" s="1"/>
  <c r="U83" i="124"/>
  <c r="T83" i="124"/>
  <c r="R83" i="124"/>
  <c r="Q83" i="124"/>
  <c r="P83" i="124"/>
  <c r="N83" i="124"/>
  <c r="M83" i="124"/>
  <c r="L83" i="124"/>
  <c r="J83" i="124"/>
  <c r="I83" i="124"/>
  <c r="H83" i="124"/>
  <c r="G83" i="124"/>
  <c r="F83" i="124"/>
  <c r="U82" i="124"/>
  <c r="T82" i="124"/>
  <c r="R82" i="124"/>
  <c r="Q82" i="124"/>
  <c r="P82" i="124"/>
  <c r="N82" i="124"/>
  <c r="M82" i="124"/>
  <c r="L82" i="124"/>
  <c r="J82" i="124"/>
  <c r="I82" i="124"/>
  <c r="H82" i="124"/>
  <c r="G82" i="124"/>
  <c r="F82" i="124"/>
  <c r="U80" i="124"/>
  <c r="T80" i="124"/>
  <c r="R80" i="124"/>
  <c r="Q80" i="124"/>
  <c r="P80" i="124"/>
  <c r="N80" i="124"/>
  <c r="M80" i="124"/>
  <c r="L80" i="124"/>
  <c r="J80" i="124"/>
  <c r="I80" i="124"/>
  <c r="H80" i="124"/>
  <c r="G80" i="124"/>
  <c r="F80" i="124"/>
  <c r="V79" i="124"/>
  <c r="U79" i="124"/>
  <c r="T79" i="124"/>
  <c r="R79" i="124"/>
  <c r="Q79" i="124"/>
  <c r="P79" i="124"/>
  <c r="N79" i="124"/>
  <c r="M79" i="124"/>
  <c r="L79" i="124"/>
  <c r="J79" i="124"/>
  <c r="I79" i="124"/>
  <c r="H79" i="124"/>
  <c r="G79" i="124"/>
  <c r="F79" i="124"/>
  <c r="U78" i="124"/>
  <c r="T78" i="124"/>
  <c r="R78" i="124"/>
  <c r="Q78" i="124"/>
  <c r="P78" i="124"/>
  <c r="N78" i="124"/>
  <c r="M78" i="124"/>
  <c r="L78" i="124"/>
  <c r="J78" i="124"/>
  <c r="I78" i="124"/>
  <c r="H78" i="124"/>
  <c r="G78" i="124"/>
  <c r="F78" i="124"/>
  <c r="U76" i="124"/>
  <c r="T76" i="124"/>
  <c r="R76" i="124"/>
  <c r="Q76" i="124"/>
  <c r="P76" i="124"/>
  <c r="N76" i="124"/>
  <c r="M76" i="124"/>
  <c r="L76" i="124"/>
  <c r="J76" i="124"/>
  <c r="I76" i="124"/>
  <c r="H76" i="124"/>
  <c r="G76" i="124"/>
  <c r="F76" i="124"/>
  <c r="U75" i="124"/>
  <c r="T75" i="124"/>
  <c r="R75" i="124"/>
  <c r="Q75" i="124"/>
  <c r="P75" i="124"/>
  <c r="N75" i="124"/>
  <c r="M75" i="124"/>
  <c r="L75" i="124"/>
  <c r="J75" i="124"/>
  <c r="I75" i="124"/>
  <c r="H75" i="124"/>
  <c r="G75" i="124"/>
  <c r="F75" i="124"/>
  <c r="U73" i="124"/>
  <c r="T73" i="124"/>
  <c r="V73" i="124" s="1"/>
  <c r="R73" i="124"/>
  <c r="Q73" i="124"/>
  <c r="P73" i="124"/>
  <c r="N73" i="124"/>
  <c r="M73" i="124"/>
  <c r="L73" i="124"/>
  <c r="J73" i="124"/>
  <c r="I73" i="124"/>
  <c r="H73" i="124"/>
  <c r="G73" i="124"/>
  <c r="F73" i="124"/>
  <c r="U72" i="124"/>
  <c r="T72" i="124"/>
  <c r="R72" i="124"/>
  <c r="Q72" i="124"/>
  <c r="P72" i="124"/>
  <c r="S72" i="124" s="1"/>
  <c r="N72" i="124"/>
  <c r="M72" i="124"/>
  <c r="L72" i="124"/>
  <c r="J72" i="124"/>
  <c r="I72" i="124"/>
  <c r="H72" i="124"/>
  <c r="G72" i="124"/>
  <c r="F72" i="124"/>
  <c r="K72" i="124" s="1"/>
  <c r="U71" i="124"/>
  <c r="T71" i="124"/>
  <c r="R71" i="124"/>
  <c r="Q71" i="124"/>
  <c r="P71" i="124"/>
  <c r="N71" i="124"/>
  <c r="M71" i="124"/>
  <c r="L71" i="124"/>
  <c r="O71" i="124" s="1"/>
  <c r="J71" i="124"/>
  <c r="I71" i="124"/>
  <c r="H71" i="124"/>
  <c r="G71" i="124"/>
  <c r="F71" i="124"/>
  <c r="U70" i="124"/>
  <c r="T70" i="124"/>
  <c r="R70" i="124"/>
  <c r="Q70" i="124"/>
  <c r="P70" i="124"/>
  <c r="N70" i="124"/>
  <c r="M70" i="124"/>
  <c r="L70" i="124"/>
  <c r="J70" i="124"/>
  <c r="I70" i="124"/>
  <c r="H70" i="124"/>
  <c r="G70" i="124"/>
  <c r="F70" i="124"/>
  <c r="U69" i="124"/>
  <c r="T69" i="124"/>
  <c r="R69" i="124"/>
  <c r="Q69" i="124"/>
  <c r="P69" i="124"/>
  <c r="S69" i="124" s="1"/>
  <c r="N69" i="124"/>
  <c r="M69" i="124"/>
  <c r="L69" i="124"/>
  <c r="J69" i="124"/>
  <c r="I69" i="124"/>
  <c r="H69" i="124"/>
  <c r="G69" i="124"/>
  <c r="F69" i="124"/>
  <c r="U67" i="124"/>
  <c r="T67" i="124"/>
  <c r="R67" i="124"/>
  <c r="Q67" i="124"/>
  <c r="P67" i="124"/>
  <c r="N67" i="124"/>
  <c r="M67" i="124"/>
  <c r="L67" i="124"/>
  <c r="J67" i="124"/>
  <c r="I67" i="124"/>
  <c r="H67" i="124"/>
  <c r="G67" i="124"/>
  <c r="F67" i="124"/>
  <c r="U66" i="124"/>
  <c r="T66" i="124"/>
  <c r="R66" i="124"/>
  <c r="Q66" i="124"/>
  <c r="P66" i="124"/>
  <c r="N66" i="124"/>
  <c r="M66" i="124"/>
  <c r="L66" i="124"/>
  <c r="J66" i="124"/>
  <c r="I66" i="124"/>
  <c r="H66" i="124"/>
  <c r="G66" i="124"/>
  <c r="F66" i="124"/>
  <c r="U65" i="124"/>
  <c r="T65" i="124"/>
  <c r="R65" i="124"/>
  <c r="Q65" i="124"/>
  <c r="P65" i="124"/>
  <c r="N65" i="124"/>
  <c r="M65" i="124"/>
  <c r="L65" i="124"/>
  <c r="J65" i="124"/>
  <c r="I65" i="124"/>
  <c r="H65" i="124"/>
  <c r="G65" i="124"/>
  <c r="F65" i="124"/>
  <c r="U64" i="124"/>
  <c r="T64" i="124"/>
  <c r="R64" i="124"/>
  <c r="Q64" i="124"/>
  <c r="P64" i="124"/>
  <c r="N64" i="124"/>
  <c r="M64" i="124"/>
  <c r="L64" i="124"/>
  <c r="J64" i="124"/>
  <c r="I64" i="124"/>
  <c r="H64" i="124"/>
  <c r="G64" i="124"/>
  <c r="F64" i="124"/>
  <c r="U63" i="124"/>
  <c r="T63" i="124"/>
  <c r="R63" i="124"/>
  <c r="Q63" i="124"/>
  <c r="P63" i="124"/>
  <c r="N63" i="124"/>
  <c r="M63" i="124"/>
  <c r="L63" i="124"/>
  <c r="J63" i="124"/>
  <c r="I63" i="124"/>
  <c r="H63" i="124"/>
  <c r="G63" i="124"/>
  <c r="F63" i="124"/>
  <c r="U61" i="124"/>
  <c r="T61" i="124"/>
  <c r="V61" i="124" s="1"/>
  <c r="R61" i="124"/>
  <c r="Q61" i="124"/>
  <c r="P61" i="124"/>
  <c r="N61" i="124"/>
  <c r="M61" i="124"/>
  <c r="L61" i="124"/>
  <c r="J61" i="124"/>
  <c r="I61" i="124"/>
  <c r="H61" i="124"/>
  <c r="G61" i="124"/>
  <c r="F61" i="124"/>
  <c r="U60" i="124"/>
  <c r="T60" i="124"/>
  <c r="V60" i="124" s="1"/>
  <c r="R60" i="124"/>
  <c r="Q60" i="124"/>
  <c r="P60" i="124"/>
  <c r="N60" i="124"/>
  <c r="M60" i="124"/>
  <c r="L60" i="124"/>
  <c r="J60" i="124"/>
  <c r="I60" i="124"/>
  <c r="H60" i="124"/>
  <c r="G60" i="124"/>
  <c r="F60" i="124"/>
  <c r="V59" i="124"/>
  <c r="U59" i="124"/>
  <c r="T59" i="124"/>
  <c r="R59" i="124"/>
  <c r="Q59" i="124"/>
  <c r="P59" i="124"/>
  <c r="N59" i="124"/>
  <c r="M59" i="124"/>
  <c r="L59" i="124"/>
  <c r="J59" i="124"/>
  <c r="I59" i="124"/>
  <c r="H59" i="124"/>
  <c r="G59" i="124"/>
  <c r="F59" i="124"/>
  <c r="U58" i="124"/>
  <c r="T58" i="124"/>
  <c r="V58" i="124" s="1"/>
  <c r="R58" i="124"/>
  <c r="Q58" i="124"/>
  <c r="P58" i="124"/>
  <c r="N58" i="124"/>
  <c r="M58" i="124"/>
  <c r="L58" i="124"/>
  <c r="J58" i="124"/>
  <c r="I58" i="124"/>
  <c r="H58" i="124"/>
  <c r="G58" i="124"/>
  <c r="F58" i="124"/>
  <c r="U56" i="124"/>
  <c r="T56" i="124"/>
  <c r="V56" i="124" s="1"/>
  <c r="R56" i="124"/>
  <c r="Q56" i="124"/>
  <c r="P56" i="124"/>
  <c r="N56" i="124"/>
  <c r="M56" i="124"/>
  <c r="L56" i="124"/>
  <c r="J56" i="124"/>
  <c r="I56" i="124"/>
  <c r="H56" i="124"/>
  <c r="G56" i="124"/>
  <c r="F56" i="124"/>
  <c r="U55" i="124"/>
  <c r="T55" i="124"/>
  <c r="V55" i="124" s="1"/>
  <c r="R55" i="124"/>
  <c r="Q55" i="124"/>
  <c r="P55" i="124"/>
  <c r="N55" i="124"/>
  <c r="M55" i="124"/>
  <c r="L55" i="124"/>
  <c r="O55" i="124" s="1"/>
  <c r="J55" i="124"/>
  <c r="I55" i="124"/>
  <c r="H55" i="124"/>
  <c r="G55" i="124"/>
  <c r="F55" i="124"/>
  <c r="U51" i="124"/>
  <c r="T51" i="124"/>
  <c r="R51" i="124"/>
  <c r="Q51" i="124"/>
  <c r="P51" i="124"/>
  <c r="N51" i="124"/>
  <c r="M51" i="124"/>
  <c r="L51" i="124"/>
  <c r="J51" i="124"/>
  <c r="I51" i="124"/>
  <c r="H51" i="124"/>
  <c r="G51" i="124"/>
  <c r="F51" i="124"/>
  <c r="U50" i="124"/>
  <c r="T50" i="124"/>
  <c r="R50" i="124"/>
  <c r="Q50" i="124"/>
  <c r="P50" i="124"/>
  <c r="N50" i="124"/>
  <c r="O50" i="124" s="1"/>
  <c r="M50" i="124"/>
  <c r="L50" i="124"/>
  <c r="J50" i="124"/>
  <c r="I50" i="124"/>
  <c r="H50" i="124"/>
  <c r="G50" i="124"/>
  <c r="F50" i="124"/>
  <c r="U49" i="124"/>
  <c r="T49" i="124"/>
  <c r="R49" i="124"/>
  <c r="Q49" i="124"/>
  <c r="P49" i="124"/>
  <c r="N49" i="124"/>
  <c r="M49" i="124"/>
  <c r="L49" i="124"/>
  <c r="J49" i="124"/>
  <c r="I49" i="124"/>
  <c r="H49" i="124"/>
  <c r="G49" i="124"/>
  <c r="F49" i="124"/>
  <c r="U48" i="124"/>
  <c r="V48" i="124" s="1"/>
  <c r="T48" i="124"/>
  <c r="R48" i="124"/>
  <c r="Q48" i="124"/>
  <c r="P48" i="124"/>
  <c r="N48" i="124"/>
  <c r="M48" i="124"/>
  <c r="L48" i="124"/>
  <c r="J48" i="124"/>
  <c r="I48" i="124"/>
  <c r="H48" i="124"/>
  <c r="G48" i="124"/>
  <c r="F48" i="124"/>
  <c r="U47" i="124"/>
  <c r="T47" i="124"/>
  <c r="V47" i="124" s="1"/>
  <c r="R47" i="124"/>
  <c r="Q47" i="124"/>
  <c r="P47" i="124"/>
  <c r="N47" i="124"/>
  <c r="M47" i="124"/>
  <c r="L47" i="124"/>
  <c r="J47" i="124"/>
  <c r="I47" i="124"/>
  <c r="H47" i="124"/>
  <c r="G47" i="124"/>
  <c r="F47" i="124"/>
  <c r="U46" i="124"/>
  <c r="V46" i="124" s="1"/>
  <c r="T46" i="124"/>
  <c r="R46" i="124"/>
  <c r="Q46" i="124"/>
  <c r="P46" i="124"/>
  <c r="N46" i="124"/>
  <c r="M46" i="124"/>
  <c r="L46" i="124"/>
  <c r="J46" i="124"/>
  <c r="I46" i="124"/>
  <c r="H46" i="124"/>
  <c r="G46" i="124"/>
  <c r="F46" i="124"/>
  <c r="U45" i="124"/>
  <c r="T45" i="124"/>
  <c r="R45" i="124"/>
  <c r="S45" i="124" s="1"/>
  <c r="Q45" i="124"/>
  <c r="P45" i="124"/>
  <c r="N45" i="124"/>
  <c r="M45" i="124"/>
  <c r="L45" i="124"/>
  <c r="J45" i="124"/>
  <c r="I45" i="124"/>
  <c r="H45" i="124"/>
  <c r="G45" i="124"/>
  <c r="F45" i="124"/>
  <c r="U44" i="124"/>
  <c r="T44" i="124"/>
  <c r="V44" i="124" s="1"/>
  <c r="R44" i="124"/>
  <c r="Q44" i="124"/>
  <c r="P44" i="124"/>
  <c r="N44" i="124"/>
  <c r="M44" i="124"/>
  <c r="L44" i="124"/>
  <c r="J44" i="124"/>
  <c r="I44" i="124"/>
  <c r="H44" i="124"/>
  <c r="G44" i="124"/>
  <c r="F44" i="124"/>
  <c r="U42" i="124"/>
  <c r="T42" i="124"/>
  <c r="R42" i="124"/>
  <c r="Q42" i="124"/>
  <c r="P42" i="124"/>
  <c r="N42" i="124"/>
  <c r="M42" i="124"/>
  <c r="L42" i="124"/>
  <c r="J42" i="124"/>
  <c r="I42" i="124"/>
  <c r="H42" i="124"/>
  <c r="G42" i="124"/>
  <c r="F42" i="124"/>
  <c r="U41" i="124"/>
  <c r="T41" i="124"/>
  <c r="V41" i="124" s="1"/>
  <c r="R41" i="124"/>
  <c r="Q41" i="124"/>
  <c r="P41" i="124"/>
  <c r="N41" i="124"/>
  <c r="M41" i="124"/>
  <c r="L41" i="124"/>
  <c r="J41" i="124"/>
  <c r="I41" i="124"/>
  <c r="H41" i="124"/>
  <c r="G41" i="124"/>
  <c r="F41" i="124"/>
  <c r="U40" i="124"/>
  <c r="T40" i="124"/>
  <c r="V40" i="124" s="1"/>
  <c r="R40" i="124"/>
  <c r="Q40" i="124"/>
  <c r="P40" i="124"/>
  <c r="N40" i="124"/>
  <c r="M40" i="124"/>
  <c r="L40" i="124"/>
  <c r="J40" i="124"/>
  <c r="I40" i="124"/>
  <c r="H40" i="124"/>
  <c r="G40" i="124"/>
  <c r="F40" i="124"/>
  <c r="U39" i="124"/>
  <c r="T39" i="124"/>
  <c r="R39" i="124"/>
  <c r="Q39" i="124"/>
  <c r="P39" i="124"/>
  <c r="N39" i="124"/>
  <c r="M39" i="124"/>
  <c r="L39" i="124"/>
  <c r="J39" i="124"/>
  <c r="I39" i="124"/>
  <c r="H39" i="124"/>
  <c r="G39" i="124"/>
  <c r="F39" i="124"/>
  <c r="U33" i="124"/>
  <c r="T33" i="124"/>
  <c r="V33" i="124" s="1"/>
  <c r="R33" i="124"/>
  <c r="S33" i="124" s="1"/>
  <c r="Q33" i="124"/>
  <c r="P33" i="124"/>
  <c r="N33" i="124"/>
  <c r="M33" i="124"/>
  <c r="L33" i="124"/>
  <c r="J33" i="124"/>
  <c r="K33" i="124" s="1"/>
  <c r="I33" i="124"/>
  <c r="H33" i="124"/>
  <c r="G33" i="124"/>
  <c r="F33" i="124"/>
  <c r="V32" i="124"/>
  <c r="U32" i="124"/>
  <c r="T32" i="124"/>
  <c r="R32" i="124"/>
  <c r="Q32" i="124"/>
  <c r="P32" i="124"/>
  <c r="S32" i="124" s="1"/>
  <c r="N32" i="124"/>
  <c r="M32" i="124"/>
  <c r="L32" i="124"/>
  <c r="J32" i="124"/>
  <c r="I32" i="124"/>
  <c r="H32" i="124"/>
  <c r="G32" i="124"/>
  <c r="F32" i="124"/>
  <c r="V31" i="124"/>
  <c r="U31" i="124"/>
  <c r="T31" i="124"/>
  <c r="R31" i="124"/>
  <c r="Q31" i="124"/>
  <c r="P31" i="124"/>
  <c r="N31" i="124"/>
  <c r="M31" i="124"/>
  <c r="L31" i="124"/>
  <c r="O31" i="124" s="1"/>
  <c r="J31" i="124"/>
  <c r="I31" i="124"/>
  <c r="H31" i="124"/>
  <c r="G31" i="124"/>
  <c r="F31" i="124"/>
  <c r="U29" i="124"/>
  <c r="V29" i="124" s="1"/>
  <c r="T29" i="124"/>
  <c r="R29" i="124"/>
  <c r="Q29" i="124"/>
  <c r="P29" i="124"/>
  <c r="S29" i="124" s="1"/>
  <c r="N29" i="124"/>
  <c r="O29" i="124" s="1"/>
  <c r="M29" i="124"/>
  <c r="L29" i="124"/>
  <c r="J29" i="124"/>
  <c r="I29" i="124"/>
  <c r="H29" i="124"/>
  <c r="G29" i="124"/>
  <c r="F29" i="124"/>
  <c r="V27" i="124"/>
  <c r="U27" i="124"/>
  <c r="T27" i="124"/>
  <c r="R27" i="124"/>
  <c r="Q27" i="124"/>
  <c r="P27" i="124"/>
  <c r="S27" i="124" s="1"/>
  <c r="N27" i="124"/>
  <c r="O27" i="124" s="1"/>
  <c r="M27" i="124"/>
  <c r="L27" i="124"/>
  <c r="J27" i="124"/>
  <c r="I27" i="124"/>
  <c r="H27" i="124"/>
  <c r="G27" i="124"/>
  <c r="F27" i="124"/>
  <c r="U25" i="124"/>
  <c r="T25" i="124"/>
  <c r="R25" i="124"/>
  <c r="Q25" i="124"/>
  <c r="P25" i="124"/>
  <c r="N25" i="124"/>
  <c r="M25" i="124"/>
  <c r="L25" i="124"/>
  <c r="O25" i="124" s="1"/>
  <c r="J25" i="124"/>
  <c r="K25" i="124" s="1"/>
  <c r="I25" i="124"/>
  <c r="H25" i="124"/>
  <c r="G25" i="124"/>
  <c r="F25" i="124"/>
  <c r="U24" i="124"/>
  <c r="T24" i="124"/>
  <c r="V24" i="124" s="1"/>
  <c r="R24" i="124"/>
  <c r="Q24" i="124"/>
  <c r="P24" i="124"/>
  <c r="S24" i="124" s="1"/>
  <c r="N24" i="124"/>
  <c r="O24" i="124" s="1"/>
  <c r="M24" i="124"/>
  <c r="L24" i="124"/>
  <c r="J24" i="124"/>
  <c r="I24" i="124"/>
  <c r="H24" i="124"/>
  <c r="G24" i="124"/>
  <c r="F24" i="124"/>
  <c r="K24" i="124" s="1"/>
  <c r="U22" i="124"/>
  <c r="T22" i="124"/>
  <c r="R22" i="124"/>
  <c r="Q22" i="124"/>
  <c r="P22" i="124"/>
  <c r="O22" i="124"/>
  <c r="N22" i="124"/>
  <c r="M22" i="124"/>
  <c r="L22" i="124"/>
  <c r="J22" i="124"/>
  <c r="I22" i="124"/>
  <c r="H22" i="124"/>
  <c r="H22" i="100" s="1"/>
  <c r="G22" i="124"/>
  <c r="F22" i="124"/>
  <c r="U21" i="124"/>
  <c r="T21" i="124"/>
  <c r="V21" i="124" s="1"/>
  <c r="S21" i="124"/>
  <c r="R21" i="124"/>
  <c r="Q21" i="124"/>
  <c r="P21" i="124"/>
  <c r="N21" i="124"/>
  <c r="M21" i="124"/>
  <c r="L21" i="124"/>
  <c r="J21" i="124"/>
  <c r="I21" i="124"/>
  <c r="H21" i="124"/>
  <c r="G21" i="124"/>
  <c r="F21" i="124"/>
  <c r="K21" i="124" s="1"/>
  <c r="U19" i="124"/>
  <c r="V19" i="124" s="1"/>
  <c r="T19" i="124"/>
  <c r="R19" i="124"/>
  <c r="S19" i="124" s="1"/>
  <c r="Q19" i="124"/>
  <c r="P19" i="124"/>
  <c r="N19" i="124"/>
  <c r="O19" i="124" s="1"/>
  <c r="M19" i="124"/>
  <c r="L19" i="124"/>
  <c r="J19" i="124"/>
  <c r="I19" i="124"/>
  <c r="H19" i="124"/>
  <c r="G19" i="124"/>
  <c r="F19" i="124"/>
  <c r="V18" i="124"/>
  <c r="U18" i="124"/>
  <c r="T18" i="124"/>
  <c r="R18" i="124"/>
  <c r="S18" i="124" s="1"/>
  <c r="Q18" i="124"/>
  <c r="P18" i="124"/>
  <c r="N18" i="124"/>
  <c r="M18" i="124"/>
  <c r="L18" i="124"/>
  <c r="J18" i="124"/>
  <c r="I18" i="124"/>
  <c r="H18" i="124"/>
  <c r="G18" i="124"/>
  <c r="F18" i="124"/>
  <c r="U17" i="124"/>
  <c r="V17" i="124" s="1"/>
  <c r="T17" i="124"/>
  <c r="R17" i="124"/>
  <c r="S17" i="124" s="1"/>
  <c r="Q17" i="124"/>
  <c r="P17" i="124"/>
  <c r="O17" i="124"/>
  <c r="N17" i="124"/>
  <c r="M17" i="124"/>
  <c r="L17" i="124"/>
  <c r="J17" i="124"/>
  <c r="I17" i="124"/>
  <c r="H17" i="124"/>
  <c r="G17" i="124"/>
  <c r="K17" i="124" s="1"/>
  <c r="F17" i="124"/>
  <c r="V16" i="124"/>
  <c r="U16" i="124"/>
  <c r="T16" i="124"/>
  <c r="S16" i="124"/>
  <c r="R16" i="124"/>
  <c r="Q16" i="124"/>
  <c r="P16" i="124"/>
  <c r="N16" i="124"/>
  <c r="M16" i="124"/>
  <c r="L16" i="124"/>
  <c r="J16" i="124"/>
  <c r="I16" i="124"/>
  <c r="H16" i="124"/>
  <c r="G16" i="124"/>
  <c r="F16" i="124"/>
  <c r="V14" i="124"/>
  <c r="U14" i="124"/>
  <c r="T14" i="124"/>
  <c r="R14" i="124"/>
  <c r="S14" i="124" s="1"/>
  <c r="Q14" i="124"/>
  <c r="P14" i="124"/>
  <c r="N14" i="124"/>
  <c r="O14" i="124" s="1"/>
  <c r="M14" i="124"/>
  <c r="L14" i="124"/>
  <c r="J14" i="124"/>
  <c r="I14" i="124"/>
  <c r="H14" i="124"/>
  <c r="G14" i="124"/>
  <c r="K14" i="124" s="1"/>
  <c r="F14" i="124"/>
  <c r="V13" i="124"/>
  <c r="U13" i="124"/>
  <c r="T13" i="124"/>
  <c r="R13" i="124"/>
  <c r="S13" i="124" s="1"/>
  <c r="Q13" i="124"/>
  <c r="P13" i="124"/>
  <c r="N13" i="124"/>
  <c r="M13" i="124"/>
  <c r="L13" i="124"/>
  <c r="J13" i="124"/>
  <c r="I13" i="124"/>
  <c r="H13" i="124"/>
  <c r="G13" i="124"/>
  <c r="F13" i="124"/>
  <c r="U12" i="124"/>
  <c r="T12" i="124"/>
  <c r="R12" i="124"/>
  <c r="Q12" i="124"/>
  <c r="P12" i="124"/>
  <c r="N12" i="124"/>
  <c r="M12" i="124"/>
  <c r="L12" i="124"/>
  <c r="J12" i="124"/>
  <c r="I12" i="124"/>
  <c r="H12" i="124"/>
  <c r="G12" i="124"/>
  <c r="F12" i="124"/>
  <c r="U86" i="123"/>
  <c r="T86" i="123"/>
  <c r="R86" i="123"/>
  <c r="Q86" i="123"/>
  <c r="P86" i="123"/>
  <c r="N86" i="123"/>
  <c r="O86" i="123" s="1"/>
  <c r="M86" i="123"/>
  <c r="L86" i="123"/>
  <c r="J86" i="123"/>
  <c r="I86" i="123"/>
  <c r="H86" i="123"/>
  <c r="G86" i="123"/>
  <c r="F86" i="123"/>
  <c r="U85" i="123"/>
  <c r="T85" i="123"/>
  <c r="R85" i="123"/>
  <c r="Q85" i="123"/>
  <c r="P85" i="123"/>
  <c r="N85" i="123"/>
  <c r="M85" i="123"/>
  <c r="L85" i="123"/>
  <c r="J85" i="123"/>
  <c r="I85" i="123"/>
  <c r="H85" i="123"/>
  <c r="G85" i="123"/>
  <c r="F85" i="123"/>
  <c r="U83" i="123"/>
  <c r="T83" i="123"/>
  <c r="R83" i="123"/>
  <c r="Q83" i="123"/>
  <c r="P83" i="123"/>
  <c r="N83" i="123"/>
  <c r="M83" i="123"/>
  <c r="L83" i="123"/>
  <c r="J83" i="123"/>
  <c r="I83" i="123"/>
  <c r="H83" i="123"/>
  <c r="G83" i="123"/>
  <c r="F83" i="123"/>
  <c r="U82" i="123"/>
  <c r="T82" i="123"/>
  <c r="R82" i="123"/>
  <c r="Q82" i="123"/>
  <c r="P82" i="123"/>
  <c r="N82" i="123"/>
  <c r="M82" i="123"/>
  <c r="L82" i="123"/>
  <c r="J82" i="123"/>
  <c r="I82" i="123"/>
  <c r="H82" i="123"/>
  <c r="G82" i="123"/>
  <c r="F82" i="123"/>
  <c r="U80" i="123"/>
  <c r="T80" i="123"/>
  <c r="R80" i="123"/>
  <c r="Q80" i="123"/>
  <c r="P80" i="123"/>
  <c r="N80" i="123"/>
  <c r="M80" i="123"/>
  <c r="L80" i="123"/>
  <c r="J80" i="123"/>
  <c r="I80" i="123"/>
  <c r="H80" i="123"/>
  <c r="G80" i="123"/>
  <c r="F80" i="123"/>
  <c r="U79" i="123"/>
  <c r="T79" i="123"/>
  <c r="R79" i="123"/>
  <c r="Q79" i="123"/>
  <c r="P79" i="123"/>
  <c r="S79" i="123" s="1"/>
  <c r="N79" i="123"/>
  <c r="M79" i="123"/>
  <c r="L79" i="123"/>
  <c r="O79" i="123" s="1"/>
  <c r="J79" i="123"/>
  <c r="I79" i="123"/>
  <c r="H79" i="123"/>
  <c r="G79" i="123"/>
  <c r="F79" i="123"/>
  <c r="U78" i="123"/>
  <c r="T78" i="123"/>
  <c r="R78" i="123"/>
  <c r="Q78" i="123"/>
  <c r="P78" i="123"/>
  <c r="N78" i="123"/>
  <c r="M78" i="123"/>
  <c r="L78" i="123"/>
  <c r="O78" i="123" s="1"/>
  <c r="J78" i="123"/>
  <c r="I78" i="123"/>
  <c r="H78" i="123"/>
  <c r="G78" i="123"/>
  <c r="F78" i="123"/>
  <c r="U76" i="123"/>
  <c r="T76" i="123"/>
  <c r="V76" i="123" s="1"/>
  <c r="R76" i="123"/>
  <c r="Q76" i="123"/>
  <c r="P76" i="123"/>
  <c r="N76" i="123"/>
  <c r="M76" i="123"/>
  <c r="L76" i="123"/>
  <c r="J76" i="123"/>
  <c r="I76" i="123"/>
  <c r="H76" i="123"/>
  <c r="G76" i="123"/>
  <c r="F76" i="123"/>
  <c r="U75" i="123"/>
  <c r="T75" i="123"/>
  <c r="R75" i="123"/>
  <c r="Q75" i="123"/>
  <c r="P75" i="123"/>
  <c r="N75" i="123"/>
  <c r="M75" i="123"/>
  <c r="L75" i="123"/>
  <c r="O75" i="123" s="1"/>
  <c r="J75" i="123"/>
  <c r="I75" i="123"/>
  <c r="H75" i="123"/>
  <c r="G75" i="123"/>
  <c r="F75" i="123"/>
  <c r="U73" i="123"/>
  <c r="T73" i="123"/>
  <c r="V73" i="123" s="1"/>
  <c r="R73" i="123"/>
  <c r="Q73" i="123"/>
  <c r="P73" i="123"/>
  <c r="N73" i="123"/>
  <c r="M73" i="123"/>
  <c r="L73" i="123"/>
  <c r="J73" i="123"/>
  <c r="I73" i="123"/>
  <c r="H73" i="123"/>
  <c r="G73" i="123"/>
  <c r="F73" i="123"/>
  <c r="U72" i="123"/>
  <c r="T72" i="123"/>
  <c r="R72" i="123"/>
  <c r="Q72" i="123"/>
  <c r="P72" i="123"/>
  <c r="N72" i="123"/>
  <c r="M72" i="123"/>
  <c r="L72" i="123"/>
  <c r="J72" i="123"/>
  <c r="I72" i="123"/>
  <c r="H72" i="123"/>
  <c r="G72" i="123"/>
  <c r="F72" i="123"/>
  <c r="U71" i="123"/>
  <c r="T71" i="123"/>
  <c r="R71" i="123"/>
  <c r="Q71" i="123"/>
  <c r="P71" i="123"/>
  <c r="N71" i="123"/>
  <c r="M71" i="123"/>
  <c r="L71" i="123"/>
  <c r="J71" i="123"/>
  <c r="I71" i="123"/>
  <c r="H71" i="123"/>
  <c r="G71" i="123"/>
  <c r="F71" i="123"/>
  <c r="U70" i="123"/>
  <c r="T70" i="123"/>
  <c r="R70" i="123"/>
  <c r="Q70" i="123"/>
  <c r="P70" i="123"/>
  <c r="N70" i="123"/>
  <c r="M70" i="123"/>
  <c r="L70" i="123"/>
  <c r="J70" i="123"/>
  <c r="I70" i="123"/>
  <c r="H70" i="123"/>
  <c r="G70" i="123"/>
  <c r="F70" i="123"/>
  <c r="U69" i="123"/>
  <c r="T69" i="123"/>
  <c r="R69" i="123"/>
  <c r="Q69" i="123"/>
  <c r="P69" i="123"/>
  <c r="S69" i="123" s="1"/>
  <c r="N69" i="123"/>
  <c r="M69" i="123"/>
  <c r="L69" i="123"/>
  <c r="O69" i="123" s="1"/>
  <c r="J69" i="123"/>
  <c r="I69" i="123"/>
  <c r="H69" i="123"/>
  <c r="G69" i="123"/>
  <c r="F69" i="123"/>
  <c r="U67" i="123"/>
  <c r="T67" i="123"/>
  <c r="R67" i="123"/>
  <c r="Q67" i="123"/>
  <c r="P67" i="123"/>
  <c r="N67" i="123"/>
  <c r="M67" i="123"/>
  <c r="L67" i="123"/>
  <c r="O67" i="123" s="1"/>
  <c r="J67" i="123"/>
  <c r="I67" i="123"/>
  <c r="H67" i="123"/>
  <c r="G67" i="123"/>
  <c r="F67" i="123"/>
  <c r="U66" i="123"/>
  <c r="V66" i="123" s="1"/>
  <c r="T66" i="123"/>
  <c r="R66" i="123"/>
  <c r="Q66" i="123"/>
  <c r="P66" i="123"/>
  <c r="N66" i="123"/>
  <c r="M66" i="123"/>
  <c r="L66" i="123"/>
  <c r="J66" i="123"/>
  <c r="I66" i="123"/>
  <c r="H66" i="123"/>
  <c r="G66" i="123"/>
  <c r="F66" i="123"/>
  <c r="U65" i="123"/>
  <c r="T65" i="123"/>
  <c r="R65" i="123"/>
  <c r="Q65" i="123"/>
  <c r="P65" i="123"/>
  <c r="N65" i="123"/>
  <c r="M65" i="123"/>
  <c r="L65" i="123"/>
  <c r="J65" i="123"/>
  <c r="I65" i="123"/>
  <c r="H65" i="123"/>
  <c r="G65" i="123"/>
  <c r="F65" i="123"/>
  <c r="U64" i="123"/>
  <c r="T64" i="123"/>
  <c r="R64" i="123"/>
  <c r="Q64" i="123"/>
  <c r="P64" i="123"/>
  <c r="N64" i="123"/>
  <c r="M64" i="123"/>
  <c r="L64" i="123"/>
  <c r="J64" i="123"/>
  <c r="I64" i="123"/>
  <c r="H64" i="123"/>
  <c r="G64" i="123"/>
  <c r="F64" i="123"/>
  <c r="U63" i="123"/>
  <c r="T63" i="123"/>
  <c r="R63" i="123"/>
  <c r="Q63" i="123"/>
  <c r="P63" i="123"/>
  <c r="N63" i="123"/>
  <c r="M63" i="123"/>
  <c r="L63" i="123"/>
  <c r="J63" i="123"/>
  <c r="K63" i="123" s="1"/>
  <c r="I63" i="123"/>
  <c r="H63" i="123"/>
  <c r="G63" i="123"/>
  <c r="F63" i="123"/>
  <c r="U61" i="123"/>
  <c r="T61" i="123"/>
  <c r="V61" i="123" s="1"/>
  <c r="R61" i="123"/>
  <c r="Q61" i="123"/>
  <c r="P61" i="123"/>
  <c r="N61" i="123"/>
  <c r="M61" i="123"/>
  <c r="L61" i="123"/>
  <c r="J61" i="123"/>
  <c r="I61" i="123"/>
  <c r="H61" i="123"/>
  <c r="G61" i="123"/>
  <c r="F61" i="123"/>
  <c r="U60" i="123"/>
  <c r="T60" i="123"/>
  <c r="R60" i="123"/>
  <c r="Q60" i="123"/>
  <c r="P60" i="123"/>
  <c r="N60" i="123"/>
  <c r="M60" i="123"/>
  <c r="L60" i="123"/>
  <c r="J60" i="123"/>
  <c r="I60" i="123"/>
  <c r="H60" i="123"/>
  <c r="G60" i="123"/>
  <c r="F60" i="123"/>
  <c r="U59" i="123"/>
  <c r="T59" i="123"/>
  <c r="R59" i="123"/>
  <c r="Q59" i="123"/>
  <c r="P59" i="123"/>
  <c r="N59" i="123"/>
  <c r="M59" i="123"/>
  <c r="L59" i="123"/>
  <c r="J59" i="123"/>
  <c r="I59" i="123"/>
  <c r="H59" i="123"/>
  <c r="G59" i="123"/>
  <c r="F59" i="123"/>
  <c r="U58" i="123"/>
  <c r="T58" i="123"/>
  <c r="R58" i="123"/>
  <c r="Q58" i="123"/>
  <c r="P58" i="123"/>
  <c r="N58" i="123"/>
  <c r="M58" i="123"/>
  <c r="L58" i="123"/>
  <c r="J58" i="123"/>
  <c r="I58" i="123"/>
  <c r="H58" i="123"/>
  <c r="G58" i="123"/>
  <c r="F58" i="123"/>
  <c r="U56" i="123"/>
  <c r="V56" i="123" s="1"/>
  <c r="T56" i="123"/>
  <c r="R56" i="123"/>
  <c r="Q56" i="123"/>
  <c r="P56" i="123"/>
  <c r="N56" i="123"/>
  <c r="M56" i="123"/>
  <c r="L56" i="123"/>
  <c r="J56" i="123"/>
  <c r="I56" i="123"/>
  <c r="H56" i="123"/>
  <c r="G56" i="123"/>
  <c r="F56" i="123"/>
  <c r="U55" i="123"/>
  <c r="T55" i="123"/>
  <c r="R55" i="123"/>
  <c r="Q55" i="123"/>
  <c r="P55" i="123"/>
  <c r="N55" i="123"/>
  <c r="M55" i="123"/>
  <c r="L55" i="123"/>
  <c r="J55" i="123"/>
  <c r="I55" i="123"/>
  <c r="H55" i="123"/>
  <c r="G55" i="123"/>
  <c r="F55" i="123"/>
  <c r="U51" i="123"/>
  <c r="T51" i="123"/>
  <c r="R51" i="123"/>
  <c r="Q51" i="123"/>
  <c r="P51" i="123"/>
  <c r="N51" i="123"/>
  <c r="M51" i="123"/>
  <c r="L51" i="123"/>
  <c r="J51" i="123"/>
  <c r="I51" i="123"/>
  <c r="H51" i="123"/>
  <c r="G51" i="123"/>
  <c r="F51" i="123"/>
  <c r="U50" i="123"/>
  <c r="T50" i="123"/>
  <c r="R50" i="123"/>
  <c r="Q50" i="123"/>
  <c r="P50" i="123"/>
  <c r="N50" i="123"/>
  <c r="M50" i="123"/>
  <c r="L50" i="123"/>
  <c r="J50" i="123"/>
  <c r="K50" i="123" s="1"/>
  <c r="I50" i="123"/>
  <c r="H50" i="123"/>
  <c r="G50" i="123"/>
  <c r="F50" i="123"/>
  <c r="U49" i="123"/>
  <c r="T49" i="123"/>
  <c r="V49" i="123" s="1"/>
  <c r="R49" i="123"/>
  <c r="Q49" i="123"/>
  <c r="P49" i="123"/>
  <c r="N49" i="123"/>
  <c r="M49" i="123"/>
  <c r="L49" i="123"/>
  <c r="J49" i="123"/>
  <c r="I49" i="123"/>
  <c r="H49" i="123"/>
  <c r="G49" i="123"/>
  <c r="F49" i="123"/>
  <c r="U48" i="123"/>
  <c r="T48" i="123"/>
  <c r="R48" i="123"/>
  <c r="Q48" i="123"/>
  <c r="P48" i="123"/>
  <c r="N48" i="123"/>
  <c r="M48" i="123"/>
  <c r="L48" i="123"/>
  <c r="J48" i="123"/>
  <c r="I48" i="123"/>
  <c r="H48" i="123"/>
  <c r="G48" i="123"/>
  <c r="F48" i="123"/>
  <c r="U47" i="123"/>
  <c r="T47" i="123"/>
  <c r="R47" i="123"/>
  <c r="Q47" i="123"/>
  <c r="P47" i="123"/>
  <c r="N47" i="123"/>
  <c r="M47" i="123"/>
  <c r="L47" i="123"/>
  <c r="J47" i="123"/>
  <c r="I47" i="123"/>
  <c r="H47" i="123"/>
  <c r="G47" i="123"/>
  <c r="F47" i="123"/>
  <c r="U46" i="123"/>
  <c r="T46" i="123"/>
  <c r="R46" i="123"/>
  <c r="Q46" i="123"/>
  <c r="P46" i="123"/>
  <c r="N46" i="123"/>
  <c r="M46" i="123"/>
  <c r="L46" i="123"/>
  <c r="J46" i="123"/>
  <c r="I46" i="123"/>
  <c r="H46" i="123"/>
  <c r="G46" i="123"/>
  <c r="F46" i="123"/>
  <c r="U45" i="123"/>
  <c r="V45" i="123" s="1"/>
  <c r="T45" i="123"/>
  <c r="R45" i="123"/>
  <c r="Q45" i="123"/>
  <c r="P45" i="123"/>
  <c r="N45" i="123"/>
  <c r="M45" i="123"/>
  <c r="L45" i="123"/>
  <c r="J45" i="123"/>
  <c r="I45" i="123"/>
  <c r="H45" i="123"/>
  <c r="G45" i="123"/>
  <c r="F45" i="123"/>
  <c r="U44" i="123"/>
  <c r="T44" i="123"/>
  <c r="R44" i="123"/>
  <c r="Q44" i="123"/>
  <c r="P44" i="123"/>
  <c r="N44" i="123"/>
  <c r="M44" i="123"/>
  <c r="L44" i="123"/>
  <c r="J44" i="123"/>
  <c r="I44" i="123"/>
  <c r="H44" i="123"/>
  <c r="G44" i="123"/>
  <c r="F44" i="123"/>
  <c r="U42" i="123"/>
  <c r="T42" i="123"/>
  <c r="R42" i="123"/>
  <c r="Q42" i="123"/>
  <c r="P42" i="123"/>
  <c r="N42" i="123"/>
  <c r="M42" i="123"/>
  <c r="L42" i="123"/>
  <c r="J42" i="123"/>
  <c r="I42" i="123"/>
  <c r="H42" i="123"/>
  <c r="G42" i="123"/>
  <c r="F42" i="123"/>
  <c r="U41" i="123"/>
  <c r="T41" i="123"/>
  <c r="R41" i="123"/>
  <c r="Q41" i="123"/>
  <c r="P41" i="123"/>
  <c r="N41" i="123"/>
  <c r="M41" i="123"/>
  <c r="L41" i="123"/>
  <c r="J41" i="123"/>
  <c r="I41" i="123"/>
  <c r="H41" i="123"/>
  <c r="G41" i="123"/>
  <c r="F41" i="123"/>
  <c r="U40" i="123"/>
  <c r="T40" i="123"/>
  <c r="V40" i="123" s="1"/>
  <c r="R40" i="123"/>
  <c r="Q40" i="123"/>
  <c r="P40" i="123"/>
  <c r="N40" i="123"/>
  <c r="M40" i="123"/>
  <c r="L40" i="123"/>
  <c r="J40" i="123"/>
  <c r="I40" i="123"/>
  <c r="H40" i="123"/>
  <c r="G40" i="123"/>
  <c r="F40" i="123"/>
  <c r="U39" i="123"/>
  <c r="T39" i="123"/>
  <c r="R39" i="123"/>
  <c r="Q39" i="123"/>
  <c r="P39" i="123"/>
  <c r="N39" i="123"/>
  <c r="M39" i="123"/>
  <c r="L39" i="123"/>
  <c r="J39" i="123"/>
  <c r="I39" i="123"/>
  <c r="H39" i="123"/>
  <c r="G39" i="123"/>
  <c r="F39" i="123"/>
  <c r="U33" i="123"/>
  <c r="T33" i="123"/>
  <c r="V33" i="123" s="1"/>
  <c r="R33" i="123"/>
  <c r="Q33" i="123"/>
  <c r="Q33" i="100" s="1"/>
  <c r="P33" i="123"/>
  <c r="N33" i="123"/>
  <c r="M33" i="123"/>
  <c r="L33" i="123"/>
  <c r="O33" i="123" s="1"/>
  <c r="J33" i="123"/>
  <c r="I33" i="123"/>
  <c r="H33" i="123"/>
  <c r="G33" i="123"/>
  <c r="F33" i="123"/>
  <c r="U32" i="123"/>
  <c r="T32" i="123"/>
  <c r="V32" i="123" s="1"/>
  <c r="R32" i="123"/>
  <c r="Q32" i="123"/>
  <c r="P32" i="123"/>
  <c r="S32" i="123" s="1"/>
  <c r="N32" i="123"/>
  <c r="M32" i="123"/>
  <c r="L32" i="123"/>
  <c r="J32" i="123"/>
  <c r="I32" i="123"/>
  <c r="H32" i="123"/>
  <c r="G32" i="123"/>
  <c r="F32" i="123"/>
  <c r="V31" i="123"/>
  <c r="U31" i="123"/>
  <c r="T31" i="123"/>
  <c r="R31" i="123"/>
  <c r="Q31" i="123"/>
  <c r="P31" i="123"/>
  <c r="N31" i="123"/>
  <c r="M31" i="123"/>
  <c r="L31" i="123"/>
  <c r="J31" i="123"/>
  <c r="I31" i="123"/>
  <c r="I31" i="100" s="1"/>
  <c r="H31" i="123"/>
  <c r="G31" i="123"/>
  <c r="F31" i="123"/>
  <c r="U29" i="123"/>
  <c r="T29" i="123"/>
  <c r="V29" i="123" s="1"/>
  <c r="R29" i="123"/>
  <c r="Q29" i="123"/>
  <c r="P29" i="123"/>
  <c r="N29" i="123"/>
  <c r="M29" i="123"/>
  <c r="L29" i="123"/>
  <c r="J29" i="123"/>
  <c r="I29" i="123"/>
  <c r="I29" i="100" s="1"/>
  <c r="H29" i="123"/>
  <c r="G29" i="123"/>
  <c r="F29" i="123"/>
  <c r="U27" i="123"/>
  <c r="V27" i="123" s="1"/>
  <c r="T27" i="123"/>
  <c r="R27" i="123"/>
  <c r="Q27" i="123"/>
  <c r="P27" i="123"/>
  <c r="N27" i="123"/>
  <c r="O27" i="123" s="1"/>
  <c r="M27" i="123"/>
  <c r="L27" i="123"/>
  <c r="J27" i="123"/>
  <c r="I27" i="123"/>
  <c r="H27" i="123"/>
  <c r="G27" i="123"/>
  <c r="F27" i="123"/>
  <c r="K27" i="123" s="1"/>
  <c r="U25" i="123"/>
  <c r="T25" i="123"/>
  <c r="V25" i="123" s="1"/>
  <c r="R25" i="123"/>
  <c r="Q25" i="123"/>
  <c r="P25" i="123"/>
  <c r="N25" i="123"/>
  <c r="M25" i="123"/>
  <c r="L25" i="123"/>
  <c r="J25" i="123"/>
  <c r="I25" i="123"/>
  <c r="H25" i="123"/>
  <c r="G25" i="123"/>
  <c r="F25" i="123"/>
  <c r="U24" i="123"/>
  <c r="T24" i="123"/>
  <c r="V24" i="123" s="1"/>
  <c r="R24" i="123"/>
  <c r="Q24" i="123"/>
  <c r="P24" i="123"/>
  <c r="S24" i="123" s="1"/>
  <c r="N24" i="123"/>
  <c r="M24" i="123"/>
  <c r="L24" i="123"/>
  <c r="J24" i="123"/>
  <c r="I24" i="123"/>
  <c r="H24" i="123"/>
  <c r="G24" i="123"/>
  <c r="F24" i="123"/>
  <c r="V22" i="123"/>
  <c r="U22" i="123"/>
  <c r="T22" i="123"/>
  <c r="R22" i="123"/>
  <c r="Q22" i="123"/>
  <c r="P22" i="123"/>
  <c r="N22" i="123"/>
  <c r="M22" i="123"/>
  <c r="L22" i="123"/>
  <c r="J22" i="123"/>
  <c r="I22" i="123"/>
  <c r="H22" i="123"/>
  <c r="G22" i="123"/>
  <c r="F22" i="123"/>
  <c r="U21" i="123"/>
  <c r="T21" i="123"/>
  <c r="V21" i="123" s="1"/>
  <c r="R21" i="123"/>
  <c r="Q21" i="123"/>
  <c r="P21" i="123"/>
  <c r="S21" i="123" s="1"/>
  <c r="N21" i="123"/>
  <c r="M21" i="123"/>
  <c r="L21" i="123"/>
  <c r="J21" i="123"/>
  <c r="I21" i="123"/>
  <c r="H21" i="123"/>
  <c r="G21" i="123"/>
  <c r="F21" i="123"/>
  <c r="U19" i="123"/>
  <c r="T19" i="123"/>
  <c r="V19" i="123" s="1"/>
  <c r="R19" i="123"/>
  <c r="S19" i="123" s="1"/>
  <c r="Q19" i="123"/>
  <c r="P19" i="123"/>
  <c r="N19" i="123"/>
  <c r="M19" i="123"/>
  <c r="L19" i="123"/>
  <c r="O19" i="123" s="1"/>
  <c r="J19" i="123"/>
  <c r="I19" i="123"/>
  <c r="H19" i="123"/>
  <c r="G19" i="123"/>
  <c r="F19" i="123"/>
  <c r="U18" i="123"/>
  <c r="V18" i="123" s="1"/>
  <c r="T18" i="123"/>
  <c r="R18" i="123"/>
  <c r="Q18" i="123"/>
  <c r="P18" i="123"/>
  <c r="N18" i="123"/>
  <c r="O18" i="123" s="1"/>
  <c r="M18" i="123"/>
  <c r="L18" i="123"/>
  <c r="J18" i="123"/>
  <c r="I18" i="123"/>
  <c r="H18" i="123"/>
  <c r="G18" i="123"/>
  <c r="F18" i="123"/>
  <c r="K18" i="123" s="1"/>
  <c r="U17" i="123"/>
  <c r="T17" i="123"/>
  <c r="V17" i="123" s="1"/>
  <c r="R17" i="123"/>
  <c r="Q17" i="123"/>
  <c r="P17" i="123"/>
  <c r="N17" i="123"/>
  <c r="M17" i="123"/>
  <c r="L17" i="123"/>
  <c r="O17" i="123" s="1"/>
  <c r="J17" i="123"/>
  <c r="I17" i="123"/>
  <c r="H17" i="123"/>
  <c r="G17" i="123"/>
  <c r="F17" i="123"/>
  <c r="U16" i="123"/>
  <c r="T16" i="123"/>
  <c r="V16" i="123" s="1"/>
  <c r="R16" i="123"/>
  <c r="Q16" i="123"/>
  <c r="P16" i="123"/>
  <c r="S16" i="123" s="1"/>
  <c r="N16" i="123"/>
  <c r="M16" i="123"/>
  <c r="L16" i="123"/>
  <c r="J16" i="123"/>
  <c r="I16" i="123"/>
  <c r="H16" i="123"/>
  <c r="G16" i="123"/>
  <c r="F16" i="123"/>
  <c r="V14" i="123"/>
  <c r="U14" i="123"/>
  <c r="T14" i="123"/>
  <c r="R14" i="123"/>
  <c r="Q14" i="123"/>
  <c r="P14" i="123"/>
  <c r="N14" i="123"/>
  <c r="M14" i="123"/>
  <c r="L14" i="123"/>
  <c r="J14" i="123"/>
  <c r="I14" i="123"/>
  <c r="H14" i="123"/>
  <c r="H14" i="100" s="1"/>
  <c r="G14" i="123"/>
  <c r="F14" i="123"/>
  <c r="U13" i="123"/>
  <c r="T13" i="123"/>
  <c r="V13" i="123" s="1"/>
  <c r="R13" i="123"/>
  <c r="Q13" i="123"/>
  <c r="P13" i="123"/>
  <c r="S13" i="123" s="1"/>
  <c r="N13" i="123"/>
  <c r="M13" i="123"/>
  <c r="L13" i="123"/>
  <c r="J13" i="123"/>
  <c r="I13" i="123"/>
  <c r="H13" i="123"/>
  <c r="G13" i="123"/>
  <c r="F13" i="123"/>
  <c r="U12" i="123"/>
  <c r="T12" i="123"/>
  <c r="R12" i="123"/>
  <c r="Q12" i="123"/>
  <c r="P12" i="123"/>
  <c r="N12" i="123"/>
  <c r="M12" i="123"/>
  <c r="L12" i="123"/>
  <c r="J12" i="123"/>
  <c r="I12" i="123"/>
  <c r="H12" i="123"/>
  <c r="G12" i="123"/>
  <c r="F12" i="123"/>
  <c r="U86" i="101"/>
  <c r="T86" i="101"/>
  <c r="R86" i="101"/>
  <c r="Q86" i="101"/>
  <c r="P86" i="101"/>
  <c r="N86" i="101"/>
  <c r="M86" i="101"/>
  <c r="L86" i="101"/>
  <c r="O86" i="101" s="1"/>
  <c r="J86" i="101"/>
  <c r="I86" i="101"/>
  <c r="H86" i="101"/>
  <c r="G86" i="101"/>
  <c r="F86" i="101"/>
  <c r="U85" i="101"/>
  <c r="T85" i="101"/>
  <c r="R85" i="101"/>
  <c r="Q85" i="101"/>
  <c r="S85" i="101" s="1"/>
  <c r="P85" i="101"/>
  <c r="N85" i="101"/>
  <c r="M85" i="101"/>
  <c r="L85" i="101"/>
  <c r="J85" i="101"/>
  <c r="I85" i="101"/>
  <c r="H85" i="101"/>
  <c r="G85" i="101"/>
  <c r="F85" i="101"/>
  <c r="U83" i="101"/>
  <c r="T83" i="101"/>
  <c r="V83" i="101" s="1"/>
  <c r="R83" i="101"/>
  <c r="Q83" i="101"/>
  <c r="P83" i="101"/>
  <c r="N83" i="101"/>
  <c r="M83" i="101"/>
  <c r="L83" i="101"/>
  <c r="J83" i="101"/>
  <c r="I83" i="101"/>
  <c r="H83" i="101"/>
  <c r="G83" i="101"/>
  <c r="F83" i="101"/>
  <c r="U82" i="101"/>
  <c r="T82" i="101"/>
  <c r="V82" i="101" s="1"/>
  <c r="R82" i="101"/>
  <c r="Q82" i="101"/>
  <c r="P82" i="101"/>
  <c r="S82" i="101" s="1"/>
  <c r="N82" i="101"/>
  <c r="M82" i="101"/>
  <c r="L82" i="101"/>
  <c r="J82" i="101"/>
  <c r="I82" i="101"/>
  <c r="H82" i="101"/>
  <c r="G82" i="101"/>
  <c r="F82" i="101"/>
  <c r="U80" i="101"/>
  <c r="T80" i="101"/>
  <c r="V80" i="101" s="1"/>
  <c r="R80" i="101"/>
  <c r="Q80" i="101"/>
  <c r="P80" i="101"/>
  <c r="N80" i="101"/>
  <c r="M80" i="101"/>
  <c r="L80" i="101"/>
  <c r="O80" i="101" s="1"/>
  <c r="J80" i="101"/>
  <c r="I80" i="101"/>
  <c r="H80" i="101"/>
  <c r="G80" i="101"/>
  <c r="F80" i="101"/>
  <c r="U79" i="101"/>
  <c r="T79" i="101"/>
  <c r="R79" i="101"/>
  <c r="S79" i="101" s="1"/>
  <c r="Q79" i="101"/>
  <c r="P79" i="101"/>
  <c r="N79" i="101"/>
  <c r="M79" i="101"/>
  <c r="L79" i="101"/>
  <c r="J79" i="101"/>
  <c r="I79" i="101"/>
  <c r="H79" i="101"/>
  <c r="G79" i="101"/>
  <c r="F79" i="101"/>
  <c r="U78" i="101"/>
  <c r="T78" i="101"/>
  <c r="R78" i="101"/>
  <c r="Q78" i="101"/>
  <c r="P78" i="101"/>
  <c r="N78" i="101"/>
  <c r="M78" i="101"/>
  <c r="L78" i="101"/>
  <c r="J78" i="101"/>
  <c r="I78" i="101"/>
  <c r="H78" i="101"/>
  <c r="G78" i="101"/>
  <c r="F78" i="101"/>
  <c r="U76" i="101"/>
  <c r="T76" i="101"/>
  <c r="R76" i="101"/>
  <c r="Q76" i="101"/>
  <c r="P76" i="101"/>
  <c r="N76" i="101"/>
  <c r="M76" i="101"/>
  <c r="L76" i="101"/>
  <c r="J76" i="101"/>
  <c r="I76" i="101"/>
  <c r="H76" i="101"/>
  <c r="G76" i="101"/>
  <c r="F76" i="101"/>
  <c r="U75" i="101"/>
  <c r="T75" i="101"/>
  <c r="R75" i="101"/>
  <c r="Q75" i="101"/>
  <c r="P75" i="101"/>
  <c r="N75" i="101"/>
  <c r="M75" i="101"/>
  <c r="L75" i="101"/>
  <c r="J75" i="101"/>
  <c r="I75" i="101"/>
  <c r="H75" i="101"/>
  <c r="G75" i="101"/>
  <c r="F75" i="101"/>
  <c r="U73" i="101"/>
  <c r="T73" i="101"/>
  <c r="R73" i="101"/>
  <c r="Q73" i="101"/>
  <c r="S73" i="101" s="1"/>
  <c r="P73" i="101"/>
  <c r="N73" i="101"/>
  <c r="M73" i="101"/>
  <c r="L73" i="101"/>
  <c r="J73" i="101"/>
  <c r="I73" i="101"/>
  <c r="H73" i="101"/>
  <c r="G73" i="101"/>
  <c r="F73" i="101"/>
  <c r="U72" i="101"/>
  <c r="T72" i="101"/>
  <c r="V72" i="101" s="1"/>
  <c r="R72" i="101"/>
  <c r="Q72" i="101"/>
  <c r="P72" i="101"/>
  <c r="N72" i="101"/>
  <c r="M72" i="101"/>
  <c r="L72" i="101"/>
  <c r="J72" i="101"/>
  <c r="I72" i="101"/>
  <c r="H72" i="101"/>
  <c r="G72" i="101"/>
  <c r="F72" i="101"/>
  <c r="U71" i="101"/>
  <c r="T71" i="101"/>
  <c r="R71" i="101"/>
  <c r="Q71" i="101"/>
  <c r="P71" i="101"/>
  <c r="S71" i="101" s="1"/>
  <c r="N71" i="101"/>
  <c r="M71" i="101"/>
  <c r="L71" i="101"/>
  <c r="J71" i="101"/>
  <c r="I71" i="101"/>
  <c r="H71" i="101"/>
  <c r="G71" i="101"/>
  <c r="F71" i="101"/>
  <c r="U70" i="101"/>
  <c r="T70" i="101"/>
  <c r="R70" i="101"/>
  <c r="Q70" i="101"/>
  <c r="P70" i="101"/>
  <c r="N70" i="101"/>
  <c r="M70" i="101"/>
  <c r="L70" i="101"/>
  <c r="O70" i="101" s="1"/>
  <c r="J70" i="101"/>
  <c r="I70" i="101"/>
  <c r="H70" i="101"/>
  <c r="G70" i="101"/>
  <c r="F70" i="101"/>
  <c r="U69" i="101"/>
  <c r="T69" i="101"/>
  <c r="R69" i="101"/>
  <c r="Q69" i="101"/>
  <c r="P69" i="101"/>
  <c r="N69" i="101"/>
  <c r="M69" i="101"/>
  <c r="L69" i="101"/>
  <c r="J69" i="101"/>
  <c r="I69" i="101"/>
  <c r="H69" i="101"/>
  <c r="G69" i="101"/>
  <c r="F69" i="101"/>
  <c r="U67" i="101"/>
  <c r="T67" i="101"/>
  <c r="R67" i="101"/>
  <c r="Q67" i="101"/>
  <c r="P67" i="101"/>
  <c r="N67" i="101"/>
  <c r="M67" i="101"/>
  <c r="L67" i="101"/>
  <c r="J67" i="101"/>
  <c r="I67" i="101"/>
  <c r="H67" i="101"/>
  <c r="G67" i="101"/>
  <c r="F67" i="101"/>
  <c r="U66" i="101"/>
  <c r="T66" i="101"/>
  <c r="R66" i="101"/>
  <c r="Q66" i="101"/>
  <c r="P66" i="101"/>
  <c r="N66" i="101"/>
  <c r="O66" i="101" s="1"/>
  <c r="M66" i="101"/>
  <c r="L66" i="101"/>
  <c r="J66" i="101"/>
  <c r="I66" i="101"/>
  <c r="H66" i="101"/>
  <c r="G66" i="101"/>
  <c r="F66" i="101"/>
  <c r="U65" i="101"/>
  <c r="T65" i="101"/>
  <c r="R65" i="101"/>
  <c r="Q65" i="101"/>
  <c r="P65" i="101"/>
  <c r="N65" i="101"/>
  <c r="M65" i="101"/>
  <c r="L65" i="101"/>
  <c r="J65" i="101"/>
  <c r="I65" i="101"/>
  <c r="H65" i="101"/>
  <c r="G65" i="101"/>
  <c r="F65" i="101"/>
  <c r="U64" i="101"/>
  <c r="T64" i="101"/>
  <c r="R64" i="101"/>
  <c r="Q64" i="101"/>
  <c r="P64" i="101"/>
  <c r="N64" i="101"/>
  <c r="M64" i="101"/>
  <c r="L64" i="101"/>
  <c r="J64" i="101"/>
  <c r="I64" i="101"/>
  <c r="H64" i="101"/>
  <c r="G64" i="101"/>
  <c r="F64" i="101"/>
  <c r="U63" i="101"/>
  <c r="V63" i="101" s="1"/>
  <c r="T63" i="101"/>
  <c r="R63" i="101"/>
  <c r="Q63" i="101"/>
  <c r="P63" i="101"/>
  <c r="N63" i="101"/>
  <c r="M63" i="101"/>
  <c r="L63" i="101"/>
  <c r="J63" i="101"/>
  <c r="I63" i="101"/>
  <c r="H63" i="101"/>
  <c r="G63" i="101"/>
  <c r="F63" i="101"/>
  <c r="U61" i="101"/>
  <c r="T61" i="101"/>
  <c r="R61" i="101"/>
  <c r="S61" i="101" s="1"/>
  <c r="Q61" i="101"/>
  <c r="P61" i="101"/>
  <c r="N61" i="101"/>
  <c r="M61" i="101"/>
  <c r="L61" i="101"/>
  <c r="J61" i="101"/>
  <c r="I61" i="101"/>
  <c r="H61" i="101"/>
  <c r="G61" i="101"/>
  <c r="F61" i="101"/>
  <c r="U60" i="101"/>
  <c r="T60" i="101"/>
  <c r="R60" i="101"/>
  <c r="Q60" i="101"/>
  <c r="P60" i="101"/>
  <c r="N60" i="101"/>
  <c r="M60" i="101"/>
  <c r="L60" i="101"/>
  <c r="J60" i="101"/>
  <c r="I60" i="101"/>
  <c r="H60" i="101"/>
  <c r="G60" i="101"/>
  <c r="F60" i="101"/>
  <c r="U59" i="101"/>
  <c r="T59" i="101"/>
  <c r="R59" i="101"/>
  <c r="Q59" i="101"/>
  <c r="P59" i="101"/>
  <c r="N59" i="101"/>
  <c r="M59" i="101"/>
  <c r="L59" i="101"/>
  <c r="J59" i="101"/>
  <c r="I59" i="101"/>
  <c r="H59" i="101"/>
  <c r="G59" i="101"/>
  <c r="F59" i="101"/>
  <c r="U58" i="101"/>
  <c r="T58" i="101"/>
  <c r="R58" i="101"/>
  <c r="Q58" i="101"/>
  <c r="P58" i="101"/>
  <c r="N58" i="101"/>
  <c r="M58" i="101"/>
  <c r="L58" i="101"/>
  <c r="J58" i="101"/>
  <c r="I58" i="101"/>
  <c r="H58" i="101"/>
  <c r="G58" i="101"/>
  <c r="F58" i="101"/>
  <c r="U56" i="101"/>
  <c r="T56" i="101"/>
  <c r="V56" i="101" s="1"/>
  <c r="R56" i="101"/>
  <c r="Q56" i="101"/>
  <c r="P56" i="101"/>
  <c r="N56" i="101"/>
  <c r="M56" i="101"/>
  <c r="L56" i="101"/>
  <c r="J56" i="101"/>
  <c r="I56" i="101"/>
  <c r="H56" i="101"/>
  <c r="G56" i="101"/>
  <c r="F56" i="101"/>
  <c r="U55" i="101"/>
  <c r="T55" i="101"/>
  <c r="R55" i="101"/>
  <c r="Q55" i="101"/>
  <c r="P55" i="101"/>
  <c r="N55" i="101"/>
  <c r="M55" i="101"/>
  <c r="L55" i="101"/>
  <c r="J55" i="101"/>
  <c r="I55" i="101"/>
  <c r="H55" i="101"/>
  <c r="G55" i="101"/>
  <c r="F55" i="101"/>
  <c r="U51" i="101"/>
  <c r="T51" i="101"/>
  <c r="V51" i="101" s="1"/>
  <c r="R51" i="101"/>
  <c r="S51" i="101" s="1"/>
  <c r="Q51" i="101"/>
  <c r="P51" i="101"/>
  <c r="N51" i="101"/>
  <c r="M51" i="101"/>
  <c r="L51" i="101"/>
  <c r="J51" i="101"/>
  <c r="I51" i="101"/>
  <c r="H51" i="101"/>
  <c r="G51" i="101"/>
  <c r="F51" i="101"/>
  <c r="U50" i="101"/>
  <c r="T50" i="101"/>
  <c r="R50" i="101"/>
  <c r="Q50" i="101"/>
  <c r="P50" i="101"/>
  <c r="N50" i="101"/>
  <c r="M50" i="101"/>
  <c r="L50" i="101"/>
  <c r="J50" i="101"/>
  <c r="I50" i="101"/>
  <c r="H50" i="101"/>
  <c r="G50" i="101"/>
  <c r="F50" i="101"/>
  <c r="U49" i="101"/>
  <c r="T49" i="101"/>
  <c r="R49" i="101"/>
  <c r="Q49" i="101"/>
  <c r="P49" i="101"/>
  <c r="N49" i="101"/>
  <c r="M49" i="101"/>
  <c r="L49" i="101"/>
  <c r="J49" i="101"/>
  <c r="I49" i="101"/>
  <c r="H49" i="101"/>
  <c r="G49" i="101"/>
  <c r="F49" i="101"/>
  <c r="U48" i="101"/>
  <c r="T48" i="101"/>
  <c r="V48" i="101" s="1"/>
  <c r="R48" i="101"/>
  <c r="Q48" i="101"/>
  <c r="P48" i="101"/>
  <c r="N48" i="101"/>
  <c r="M48" i="101"/>
  <c r="L48" i="101"/>
  <c r="J48" i="101"/>
  <c r="I48" i="101"/>
  <c r="H48" i="101"/>
  <c r="G48" i="101"/>
  <c r="F48" i="101"/>
  <c r="U47" i="101"/>
  <c r="V47" i="101" s="1"/>
  <c r="T47" i="101"/>
  <c r="R47" i="101"/>
  <c r="Q47" i="101"/>
  <c r="P47" i="101"/>
  <c r="N47" i="101"/>
  <c r="M47" i="101"/>
  <c r="L47" i="101"/>
  <c r="J47" i="101"/>
  <c r="I47" i="101"/>
  <c r="H47" i="101"/>
  <c r="G47" i="101"/>
  <c r="F47" i="101"/>
  <c r="U46" i="101"/>
  <c r="T46" i="101"/>
  <c r="V46" i="101" s="1"/>
  <c r="R46" i="101"/>
  <c r="Q46" i="101"/>
  <c r="P46" i="101"/>
  <c r="N46" i="101"/>
  <c r="M46" i="101"/>
  <c r="L46" i="101"/>
  <c r="J46" i="101"/>
  <c r="I46" i="101"/>
  <c r="H46" i="101"/>
  <c r="G46" i="101"/>
  <c r="F46" i="101"/>
  <c r="U45" i="101"/>
  <c r="T45" i="101"/>
  <c r="R45" i="101"/>
  <c r="Q45" i="101"/>
  <c r="P45" i="101"/>
  <c r="N45" i="101"/>
  <c r="M45" i="101"/>
  <c r="L45" i="101"/>
  <c r="J45" i="101"/>
  <c r="I45" i="101"/>
  <c r="H45" i="101"/>
  <c r="G45" i="101"/>
  <c r="F45" i="101"/>
  <c r="U44" i="101"/>
  <c r="T44" i="101"/>
  <c r="R44" i="101"/>
  <c r="Q44" i="101"/>
  <c r="P44" i="101"/>
  <c r="N44" i="101"/>
  <c r="M44" i="101"/>
  <c r="L44" i="101"/>
  <c r="O44" i="101" s="1"/>
  <c r="J44" i="101"/>
  <c r="I44" i="101"/>
  <c r="H44" i="101"/>
  <c r="G44" i="101"/>
  <c r="F44" i="101"/>
  <c r="U42" i="101"/>
  <c r="T42" i="101"/>
  <c r="R42" i="101"/>
  <c r="Q42" i="101"/>
  <c r="P42" i="101"/>
  <c r="N42" i="101"/>
  <c r="M42" i="101"/>
  <c r="L42" i="101"/>
  <c r="J42" i="101"/>
  <c r="I42" i="101"/>
  <c r="H42" i="101"/>
  <c r="G42" i="101"/>
  <c r="F42" i="101"/>
  <c r="U41" i="101"/>
  <c r="T41" i="101"/>
  <c r="R41" i="101"/>
  <c r="Q41" i="101"/>
  <c r="P41" i="101"/>
  <c r="N41" i="101"/>
  <c r="O41" i="101" s="1"/>
  <c r="M41" i="101"/>
  <c r="L41" i="101"/>
  <c r="J41" i="101"/>
  <c r="I41" i="101"/>
  <c r="H41" i="101"/>
  <c r="G41" i="101"/>
  <c r="F41" i="101"/>
  <c r="U40" i="101"/>
  <c r="T40" i="101"/>
  <c r="R40" i="101"/>
  <c r="Q40" i="101"/>
  <c r="P40" i="101"/>
  <c r="N40" i="101"/>
  <c r="M40" i="101"/>
  <c r="L40" i="101"/>
  <c r="J40" i="101"/>
  <c r="I40" i="101"/>
  <c r="H40" i="101"/>
  <c r="G40" i="101"/>
  <c r="F40" i="101"/>
  <c r="U39" i="101"/>
  <c r="T39" i="101"/>
  <c r="R39" i="101"/>
  <c r="Q39" i="101"/>
  <c r="P39" i="101"/>
  <c r="N39" i="101"/>
  <c r="M39" i="101"/>
  <c r="L39" i="101"/>
  <c r="J39" i="101"/>
  <c r="I39" i="101"/>
  <c r="H39" i="101"/>
  <c r="G39" i="101"/>
  <c r="F39" i="101"/>
  <c r="U33" i="101"/>
  <c r="T33" i="101"/>
  <c r="V33" i="101" s="1"/>
  <c r="R33" i="101"/>
  <c r="Q33" i="101"/>
  <c r="P33" i="101"/>
  <c r="N33" i="101"/>
  <c r="M33" i="101"/>
  <c r="L33" i="101"/>
  <c r="J33" i="101"/>
  <c r="I33" i="101"/>
  <c r="H33" i="101"/>
  <c r="G33" i="101"/>
  <c r="F33" i="101"/>
  <c r="U32" i="101"/>
  <c r="T32" i="101"/>
  <c r="V32" i="101" s="1"/>
  <c r="R32" i="101"/>
  <c r="Q32" i="101"/>
  <c r="P32" i="101"/>
  <c r="N32" i="101"/>
  <c r="M32" i="101"/>
  <c r="L32" i="101"/>
  <c r="J32" i="101"/>
  <c r="I32" i="101"/>
  <c r="H32" i="101"/>
  <c r="G32" i="101"/>
  <c r="F32" i="101"/>
  <c r="U31" i="101"/>
  <c r="T31" i="101"/>
  <c r="V31" i="101" s="1"/>
  <c r="R31" i="101"/>
  <c r="Q31" i="101"/>
  <c r="P31" i="101"/>
  <c r="N31" i="101"/>
  <c r="M31" i="101"/>
  <c r="L31" i="101"/>
  <c r="J31" i="101"/>
  <c r="K31" i="101" s="1"/>
  <c r="I31" i="101"/>
  <c r="H31" i="101"/>
  <c r="G31" i="101"/>
  <c r="F31" i="101"/>
  <c r="V29" i="101"/>
  <c r="U29" i="101"/>
  <c r="T29" i="101"/>
  <c r="R29" i="101"/>
  <c r="Q29" i="101"/>
  <c r="P29" i="101"/>
  <c r="S29" i="101" s="1"/>
  <c r="N29" i="101"/>
  <c r="M29" i="101"/>
  <c r="M29" i="100" s="1"/>
  <c r="L29" i="101"/>
  <c r="J29" i="101"/>
  <c r="I29" i="101"/>
  <c r="H29" i="101"/>
  <c r="G29" i="101"/>
  <c r="F29" i="101"/>
  <c r="U27" i="101"/>
  <c r="T27" i="101"/>
  <c r="V27" i="101" s="1"/>
  <c r="R27" i="101"/>
  <c r="Q27" i="101"/>
  <c r="P27" i="101"/>
  <c r="N27" i="101"/>
  <c r="M27" i="101"/>
  <c r="L27" i="101"/>
  <c r="J27" i="101"/>
  <c r="I27" i="101"/>
  <c r="H27" i="101"/>
  <c r="G27" i="101"/>
  <c r="F27" i="101"/>
  <c r="K27" i="101" s="1"/>
  <c r="U25" i="101"/>
  <c r="T25" i="101"/>
  <c r="R25" i="101"/>
  <c r="S25" i="101" s="1"/>
  <c r="Q25" i="101"/>
  <c r="P25" i="101"/>
  <c r="N25" i="101"/>
  <c r="M25" i="101"/>
  <c r="L25" i="101"/>
  <c r="O25" i="101" s="1"/>
  <c r="J25" i="101"/>
  <c r="I25" i="101"/>
  <c r="H25" i="101"/>
  <c r="G25" i="101"/>
  <c r="G25" i="100" s="1"/>
  <c r="F25" i="101"/>
  <c r="F25" i="100" s="1"/>
  <c r="U24" i="101"/>
  <c r="V24" i="101" s="1"/>
  <c r="T24" i="101"/>
  <c r="R24" i="101"/>
  <c r="Q24" i="101"/>
  <c r="P24" i="101"/>
  <c r="S24" i="101" s="1"/>
  <c r="N24" i="101"/>
  <c r="M24" i="101"/>
  <c r="L24" i="101"/>
  <c r="J24" i="101"/>
  <c r="I24" i="101"/>
  <c r="H24" i="101"/>
  <c r="G24" i="101"/>
  <c r="F24" i="101"/>
  <c r="U22" i="101"/>
  <c r="T22" i="101"/>
  <c r="V22" i="101" s="1"/>
  <c r="R22" i="101"/>
  <c r="Q22" i="101"/>
  <c r="P22" i="101"/>
  <c r="N22" i="101"/>
  <c r="M22" i="101"/>
  <c r="L22" i="101"/>
  <c r="O22" i="101" s="1"/>
  <c r="J22" i="101"/>
  <c r="I22" i="101"/>
  <c r="H22" i="101"/>
  <c r="G22" i="101"/>
  <c r="F22" i="101"/>
  <c r="U21" i="101"/>
  <c r="T21" i="101"/>
  <c r="V21" i="101" s="1"/>
  <c r="R21" i="101"/>
  <c r="Q21" i="101"/>
  <c r="P21" i="101"/>
  <c r="N21" i="101"/>
  <c r="M21" i="101"/>
  <c r="L21" i="101"/>
  <c r="J21" i="101"/>
  <c r="I21" i="101"/>
  <c r="H21" i="101"/>
  <c r="G21" i="101"/>
  <c r="F21" i="101"/>
  <c r="U19" i="101"/>
  <c r="T19" i="101"/>
  <c r="V19" i="101" s="1"/>
  <c r="R19" i="101"/>
  <c r="Q19" i="101"/>
  <c r="P19" i="101"/>
  <c r="N19" i="101"/>
  <c r="M19" i="101"/>
  <c r="L19" i="101"/>
  <c r="J19" i="101"/>
  <c r="K19" i="101" s="1"/>
  <c r="I19" i="101"/>
  <c r="H19" i="101"/>
  <c r="G19" i="101"/>
  <c r="F19" i="101"/>
  <c r="V18" i="101"/>
  <c r="U18" i="101"/>
  <c r="T18" i="101"/>
  <c r="R18" i="101"/>
  <c r="Q18" i="101"/>
  <c r="P18" i="101"/>
  <c r="S18" i="101" s="1"/>
  <c r="N18" i="101"/>
  <c r="M18" i="101"/>
  <c r="L18" i="101"/>
  <c r="J18" i="101"/>
  <c r="I18" i="101"/>
  <c r="H18" i="101"/>
  <c r="G18" i="101"/>
  <c r="F18" i="101"/>
  <c r="U17" i="101"/>
  <c r="T17" i="101"/>
  <c r="V17" i="101" s="1"/>
  <c r="R17" i="101"/>
  <c r="Q17" i="101"/>
  <c r="P17" i="101"/>
  <c r="N17" i="101"/>
  <c r="M17" i="101"/>
  <c r="L17" i="101"/>
  <c r="J17" i="101"/>
  <c r="I17" i="101"/>
  <c r="H17" i="101"/>
  <c r="G17" i="101"/>
  <c r="F17" i="101"/>
  <c r="U16" i="101"/>
  <c r="T16" i="101"/>
  <c r="V16" i="101" s="1"/>
  <c r="R16" i="101"/>
  <c r="Q16" i="101"/>
  <c r="Q16" i="100" s="1"/>
  <c r="P16" i="101"/>
  <c r="N16" i="101"/>
  <c r="M16" i="101"/>
  <c r="L16" i="101"/>
  <c r="J16" i="101"/>
  <c r="I16" i="101"/>
  <c r="H16" i="101"/>
  <c r="G16" i="101"/>
  <c r="F16" i="101"/>
  <c r="K16" i="101" s="1"/>
  <c r="U14" i="101"/>
  <c r="T14" i="101"/>
  <c r="R14" i="101"/>
  <c r="S14" i="101" s="1"/>
  <c r="Q14" i="101"/>
  <c r="P14" i="101"/>
  <c r="N14" i="101"/>
  <c r="M14" i="101"/>
  <c r="L14" i="101"/>
  <c r="J14" i="101"/>
  <c r="I14" i="101"/>
  <c r="H14" i="101"/>
  <c r="G14" i="101"/>
  <c r="F14" i="101"/>
  <c r="U13" i="101"/>
  <c r="V13" i="101" s="1"/>
  <c r="T13" i="101"/>
  <c r="R13" i="101"/>
  <c r="Q13" i="101"/>
  <c r="P13" i="101"/>
  <c r="S13" i="101" s="1"/>
  <c r="N13" i="101"/>
  <c r="O13" i="101" s="1"/>
  <c r="M13" i="101"/>
  <c r="L13" i="101"/>
  <c r="J13" i="101"/>
  <c r="I13" i="101"/>
  <c r="H13" i="101"/>
  <c r="G13" i="101"/>
  <c r="F13" i="101"/>
  <c r="U12" i="101"/>
  <c r="T12" i="101"/>
  <c r="R12" i="101"/>
  <c r="Q12" i="101"/>
  <c r="P12" i="101"/>
  <c r="N12" i="101"/>
  <c r="M12" i="101"/>
  <c r="L12" i="101"/>
  <c r="J12" i="101"/>
  <c r="I12" i="101"/>
  <c r="H12" i="101"/>
  <c r="G12" i="101"/>
  <c r="F12" i="101"/>
  <c r="U86" i="102"/>
  <c r="T86" i="102"/>
  <c r="V86" i="102" s="1"/>
  <c r="U85" i="102"/>
  <c r="T85" i="102"/>
  <c r="V85" i="102" s="1"/>
  <c r="U83" i="102"/>
  <c r="V83" i="102" s="1"/>
  <c r="T83" i="102"/>
  <c r="U82" i="102"/>
  <c r="T82" i="102"/>
  <c r="U80" i="102"/>
  <c r="T80" i="102"/>
  <c r="V80" i="102" s="1"/>
  <c r="U79" i="102"/>
  <c r="T79" i="102"/>
  <c r="V79" i="102" s="1"/>
  <c r="U78" i="102"/>
  <c r="T78" i="102"/>
  <c r="U76" i="102"/>
  <c r="T76" i="102"/>
  <c r="U75" i="102"/>
  <c r="T75" i="102"/>
  <c r="U73" i="102"/>
  <c r="T73" i="102"/>
  <c r="V73" i="102" s="1"/>
  <c r="U72" i="102"/>
  <c r="T72" i="102"/>
  <c r="U71" i="102"/>
  <c r="T71" i="102"/>
  <c r="U70" i="102"/>
  <c r="T70" i="102"/>
  <c r="U69" i="102"/>
  <c r="T69" i="102"/>
  <c r="U67" i="102"/>
  <c r="T67" i="102"/>
  <c r="V67" i="102" s="1"/>
  <c r="U66" i="102"/>
  <c r="T66" i="102"/>
  <c r="U65" i="102"/>
  <c r="T65" i="102"/>
  <c r="V65" i="102" s="1"/>
  <c r="U64" i="102"/>
  <c r="T64" i="102"/>
  <c r="V64" i="102" s="1"/>
  <c r="U63" i="102"/>
  <c r="T63" i="102"/>
  <c r="U61" i="102"/>
  <c r="T61" i="102"/>
  <c r="V61" i="102" s="1"/>
  <c r="U60" i="102"/>
  <c r="T60" i="102"/>
  <c r="V60" i="102" s="1"/>
  <c r="U59" i="102"/>
  <c r="T59" i="102"/>
  <c r="U58" i="102"/>
  <c r="T58" i="102"/>
  <c r="U56" i="102"/>
  <c r="T56" i="102"/>
  <c r="U55" i="102"/>
  <c r="T55" i="102"/>
  <c r="V55" i="102" s="1"/>
  <c r="U51" i="102"/>
  <c r="T51" i="102"/>
  <c r="U50" i="102"/>
  <c r="T50" i="102"/>
  <c r="V50" i="102" s="1"/>
  <c r="U49" i="102"/>
  <c r="T49" i="102"/>
  <c r="U48" i="102"/>
  <c r="T48" i="102"/>
  <c r="U47" i="102"/>
  <c r="T47" i="102"/>
  <c r="U46" i="102"/>
  <c r="T46" i="102"/>
  <c r="V46" i="102" s="1"/>
  <c r="U45" i="102"/>
  <c r="T45" i="102"/>
  <c r="U44" i="102"/>
  <c r="V44" i="102" s="1"/>
  <c r="T44" i="102"/>
  <c r="U42" i="102"/>
  <c r="T42" i="102"/>
  <c r="U41" i="102"/>
  <c r="T41" i="102"/>
  <c r="U40" i="102"/>
  <c r="T40" i="102"/>
  <c r="U39" i="102"/>
  <c r="T39" i="102"/>
  <c r="V27" i="102"/>
  <c r="V17" i="102"/>
  <c r="V16" i="102"/>
  <c r="U33" i="102"/>
  <c r="T33" i="102"/>
  <c r="V33" i="102" s="1"/>
  <c r="U32" i="102"/>
  <c r="T32" i="102"/>
  <c r="V32" i="102" s="1"/>
  <c r="U31" i="102"/>
  <c r="T31" i="102"/>
  <c r="V31" i="102" s="1"/>
  <c r="U29" i="102"/>
  <c r="T29" i="102"/>
  <c r="V29" i="102" s="1"/>
  <c r="U27" i="102"/>
  <c r="T27" i="102"/>
  <c r="U25" i="102"/>
  <c r="T25" i="102"/>
  <c r="V25" i="102" s="1"/>
  <c r="U24" i="102"/>
  <c r="T24" i="102"/>
  <c r="V24" i="102" s="1"/>
  <c r="U22" i="102"/>
  <c r="T22" i="102"/>
  <c r="V22" i="102" s="1"/>
  <c r="U21" i="102"/>
  <c r="T21" i="102"/>
  <c r="V21" i="102" s="1"/>
  <c r="U19" i="102"/>
  <c r="T19" i="102"/>
  <c r="V19" i="102" s="1"/>
  <c r="U18" i="102"/>
  <c r="T18" i="102"/>
  <c r="V18" i="102" s="1"/>
  <c r="U17" i="102"/>
  <c r="T17" i="102"/>
  <c r="U16" i="102"/>
  <c r="T16" i="102"/>
  <c r="U14" i="102"/>
  <c r="T14" i="102"/>
  <c r="V14" i="102" s="1"/>
  <c r="U13" i="102"/>
  <c r="V13" i="102" s="1"/>
  <c r="T13" i="102"/>
  <c r="U12" i="102"/>
  <c r="T12" i="102"/>
  <c r="R86" i="102"/>
  <c r="Q86" i="102"/>
  <c r="P86" i="102"/>
  <c r="R85" i="102"/>
  <c r="Q85" i="102"/>
  <c r="P85" i="102"/>
  <c r="R83" i="102"/>
  <c r="Q83" i="102"/>
  <c r="P83" i="102"/>
  <c r="R82" i="102"/>
  <c r="Q82" i="102"/>
  <c r="P82" i="102"/>
  <c r="R80" i="102"/>
  <c r="Q80" i="102"/>
  <c r="P80" i="102"/>
  <c r="R79" i="102"/>
  <c r="Q79" i="102"/>
  <c r="P79" i="102"/>
  <c r="R78" i="102"/>
  <c r="Q78" i="102"/>
  <c r="P78" i="102"/>
  <c r="R76" i="102"/>
  <c r="Q76" i="102"/>
  <c r="P76" i="102"/>
  <c r="R75" i="102"/>
  <c r="Q75" i="102"/>
  <c r="P75" i="102"/>
  <c r="R73" i="102"/>
  <c r="Q73" i="102"/>
  <c r="P73" i="102"/>
  <c r="R72" i="102"/>
  <c r="Q72" i="102"/>
  <c r="P72" i="102"/>
  <c r="R71" i="102"/>
  <c r="Q71" i="102"/>
  <c r="P71" i="102"/>
  <c r="R70" i="102"/>
  <c r="Q70" i="102"/>
  <c r="P70" i="102"/>
  <c r="R69" i="102"/>
  <c r="Q69" i="102"/>
  <c r="P69" i="102"/>
  <c r="R67" i="102"/>
  <c r="Q67" i="102"/>
  <c r="P67" i="102"/>
  <c r="R66" i="102"/>
  <c r="Q66" i="102"/>
  <c r="P66" i="102"/>
  <c r="R65" i="102"/>
  <c r="Q65" i="102"/>
  <c r="P65" i="102"/>
  <c r="R64" i="102"/>
  <c r="Q64" i="102"/>
  <c r="P64" i="102"/>
  <c r="R63" i="102"/>
  <c r="Q63" i="102"/>
  <c r="P63" i="102"/>
  <c r="R61" i="102"/>
  <c r="Q61" i="102"/>
  <c r="P61" i="102"/>
  <c r="R60" i="102"/>
  <c r="Q60" i="102"/>
  <c r="P60" i="102"/>
  <c r="R59" i="102"/>
  <c r="Q59" i="102"/>
  <c r="P59" i="102"/>
  <c r="R58" i="102"/>
  <c r="Q58" i="102"/>
  <c r="P58" i="102"/>
  <c r="N86" i="102"/>
  <c r="M86" i="102"/>
  <c r="L86" i="102"/>
  <c r="N85" i="102"/>
  <c r="M85" i="102"/>
  <c r="L85" i="102"/>
  <c r="N83" i="102"/>
  <c r="M83" i="102"/>
  <c r="L83" i="102"/>
  <c r="N82" i="102"/>
  <c r="M82" i="102"/>
  <c r="L82" i="102"/>
  <c r="N80" i="102"/>
  <c r="M80" i="102"/>
  <c r="L80" i="102"/>
  <c r="N79" i="102"/>
  <c r="M79" i="102"/>
  <c r="L79" i="102"/>
  <c r="N78" i="102"/>
  <c r="M78" i="102"/>
  <c r="L78" i="102"/>
  <c r="N76" i="102"/>
  <c r="M76" i="102"/>
  <c r="L76" i="102"/>
  <c r="N75" i="102"/>
  <c r="M75" i="102"/>
  <c r="L75" i="102"/>
  <c r="N73" i="102"/>
  <c r="M73" i="102"/>
  <c r="L73" i="102"/>
  <c r="N72" i="102"/>
  <c r="M72" i="102"/>
  <c r="L72" i="102"/>
  <c r="N71" i="102"/>
  <c r="M71" i="102"/>
  <c r="L71" i="102"/>
  <c r="N70" i="102"/>
  <c r="M70" i="102"/>
  <c r="L70" i="102"/>
  <c r="N69" i="102"/>
  <c r="M69" i="102"/>
  <c r="L69" i="102"/>
  <c r="N67" i="102"/>
  <c r="M67" i="102"/>
  <c r="L67" i="102"/>
  <c r="N66" i="102"/>
  <c r="M66" i="102"/>
  <c r="L66" i="102"/>
  <c r="N65" i="102"/>
  <c r="M65" i="102"/>
  <c r="L65" i="102"/>
  <c r="N64" i="102"/>
  <c r="M64" i="102"/>
  <c r="L64" i="102"/>
  <c r="N63" i="102"/>
  <c r="M63" i="102"/>
  <c r="L63" i="102"/>
  <c r="N61" i="102"/>
  <c r="M61" i="102"/>
  <c r="L61" i="102"/>
  <c r="N60" i="102"/>
  <c r="M60" i="102"/>
  <c r="L60" i="102"/>
  <c r="N59" i="102"/>
  <c r="M59" i="102"/>
  <c r="L59" i="102"/>
  <c r="N58" i="102"/>
  <c r="M58" i="102"/>
  <c r="L58" i="102"/>
  <c r="J86" i="102"/>
  <c r="I86" i="102"/>
  <c r="H86" i="102"/>
  <c r="G86" i="102"/>
  <c r="F86" i="102"/>
  <c r="F86" i="100" s="1"/>
  <c r="J85" i="102"/>
  <c r="J85" i="100" s="1"/>
  <c r="I85" i="102"/>
  <c r="H85" i="102"/>
  <c r="G85" i="102"/>
  <c r="F85" i="102"/>
  <c r="J83" i="102"/>
  <c r="I83" i="102"/>
  <c r="H83" i="102"/>
  <c r="G83" i="102"/>
  <c r="F83" i="102"/>
  <c r="J82" i="102"/>
  <c r="I82" i="102"/>
  <c r="H82" i="102"/>
  <c r="G82" i="102"/>
  <c r="F82" i="102"/>
  <c r="J80" i="102"/>
  <c r="I80" i="102"/>
  <c r="H80" i="102"/>
  <c r="G80" i="102"/>
  <c r="F80" i="102"/>
  <c r="J79" i="102"/>
  <c r="J79" i="100" s="1"/>
  <c r="I79" i="102"/>
  <c r="H79" i="102"/>
  <c r="G79" i="102"/>
  <c r="F79" i="102"/>
  <c r="J78" i="102"/>
  <c r="I78" i="102"/>
  <c r="H78" i="102"/>
  <c r="G78" i="102"/>
  <c r="F78" i="102"/>
  <c r="J76" i="102"/>
  <c r="I76" i="102"/>
  <c r="H76" i="102"/>
  <c r="G76" i="102"/>
  <c r="F76" i="102"/>
  <c r="J75" i="102"/>
  <c r="I75" i="102"/>
  <c r="H75" i="102"/>
  <c r="G75" i="102"/>
  <c r="F75" i="102"/>
  <c r="J73" i="102"/>
  <c r="I73" i="102"/>
  <c r="H73" i="102"/>
  <c r="G73" i="102"/>
  <c r="F73" i="102"/>
  <c r="J72" i="102"/>
  <c r="I72" i="102"/>
  <c r="H72" i="102"/>
  <c r="G72" i="102"/>
  <c r="F72" i="102"/>
  <c r="J71" i="102"/>
  <c r="I71" i="102"/>
  <c r="H71" i="102"/>
  <c r="G71" i="102"/>
  <c r="F71" i="102"/>
  <c r="J70" i="102"/>
  <c r="I70" i="102"/>
  <c r="H70" i="102"/>
  <c r="G70" i="102"/>
  <c r="F70" i="102"/>
  <c r="J69" i="102"/>
  <c r="I69" i="102"/>
  <c r="H69" i="102"/>
  <c r="G69" i="102"/>
  <c r="F69" i="102"/>
  <c r="J67" i="102"/>
  <c r="I67" i="102"/>
  <c r="H67" i="102"/>
  <c r="G67" i="102"/>
  <c r="F67" i="102"/>
  <c r="J66" i="102"/>
  <c r="I66" i="102"/>
  <c r="H66" i="102"/>
  <c r="G66" i="102"/>
  <c r="F66" i="102"/>
  <c r="J65" i="102"/>
  <c r="I65" i="102"/>
  <c r="H65" i="102"/>
  <c r="G65" i="102"/>
  <c r="F65" i="102"/>
  <c r="F65" i="100" s="1"/>
  <c r="J64" i="102"/>
  <c r="J64" i="100" s="1"/>
  <c r="I64" i="102"/>
  <c r="H64" i="102"/>
  <c r="G64" i="102"/>
  <c r="F64" i="102"/>
  <c r="J63" i="102"/>
  <c r="I63" i="102"/>
  <c r="H63" i="102"/>
  <c r="H63" i="100" s="1"/>
  <c r="G63" i="102"/>
  <c r="F63" i="102"/>
  <c r="J61" i="102"/>
  <c r="I61" i="102"/>
  <c r="H61" i="102"/>
  <c r="G61" i="102"/>
  <c r="F61" i="102"/>
  <c r="J60" i="102"/>
  <c r="I60" i="102"/>
  <c r="H60" i="102"/>
  <c r="G60" i="102"/>
  <c r="F60" i="102"/>
  <c r="J59" i="102"/>
  <c r="I59" i="102"/>
  <c r="H59" i="102"/>
  <c r="G59" i="102"/>
  <c r="F59" i="102"/>
  <c r="J58" i="102"/>
  <c r="I58" i="102"/>
  <c r="H58" i="102"/>
  <c r="G58" i="102"/>
  <c r="F58" i="102"/>
  <c r="R56" i="102"/>
  <c r="Q56" i="102"/>
  <c r="P56" i="102"/>
  <c r="R55" i="102"/>
  <c r="Q55" i="102"/>
  <c r="P55" i="102"/>
  <c r="N56" i="102"/>
  <c r="M56" i="102"/>
  <c r="L56" i="102"/>
  <c r="N55" i="102"/>
  <c r="M55" i="102"/>
  <c r="L55" i="102"/>
  <c r="J56" i="102"/>
  <c r="I56" i="102"/>
  <c r="H56" i="102"/>
  <c r="G56" i="102"/>
  <c r="F56" i="102"/>
  <c r="J55" i="102"/>
  <c r="I55" i="102"/>
  <c r="H55" i="102"/>
  <c r="G55" i="102"/>
  <c r="F55" i="102"/>
  <c r="R51" i="102"/>
  <c r="Q51" i="102"/>
  <c r="P51" i="102"/>
  <c r="R50" i="102"/>
  <c r="Q50" i="102"/>
  <c r="P50" i="102"/>
  <c r="R49" i="102"/>
  <c r="Q49" i="102"/>
  <c r="P49" i="102"/>
  <c r="R48" i="102"/>
  <c r="Q48" i="102"/>
  <c r="P48" i="102"/>
  <c r="R47" i="102"/>
  <c r="Q47" i="102"/>
  <c r="P47" i="102"/>
  <c r="R46" i="102"/>
  <c r="Q46" i="102"/>
  <c r="P46" i="102"/>
  <c r="R45" i="102"/>
  <c r="Q45" i="102"/>
  <c r="Q45" i="100" s="1"/>
  <c r="P45" i="102"/>
  <c r="R44" i="102"/>
  <c r="Q44" i="102"/>
  <c r="P44" i="102"/>
  <c r="R42" i="102"/>
  <c r="Q42" i="102"/>
  <c r="P42" i="102"/>
  <c r="R41" i="102"/>
  <c r="Q41" i="102"/>
  <c r="P41" i="102"/>
  <c r="R40" i="102"/>
  <c r="Q40" i="102"/>
  <c r="P40" i="102"/>
  <c r="R39" i="102"/>
  <c r="Q39" i="102"/>
  <c r="P39" i="102"/>
  <c r="N51" i="102"/>
  <c r="M51" i="102"/>
  <c r="L51" i="102"/>
  <c r="N50" i="102"/>
  <c r="M50" i="102"/>
  <c r="L50" i="102"/>
  <c r="N49" i="102"/>
  <c r="M49" i="102"/>
  <c r="L49" i="102"/>
  <c r="N48" i="102"/>
  <c r="M48" i="102"/>
  <c r="L48" i="102"/>
  <c r="N47" i="102"/>
  <c r="M47" i="102"/>
  <c r="L47" i="102"/>
  <c r="N46" i="102"/>
  <c r="M46" i="102"/>
  <c r="M46" i="100" s="1"/>
  <c r="L46" i="102"/>
  <c r="N45" i="102"/>
  <c r="M45" i="102"/>
  <c r="L45" i="102"/>
  <c r="L45" i="100" s="1"/>
  <c r="N44" i="102"/>
  <c r="M44" i="102"/>
  <c r="M44" i="100" s="1"/>
  <c r="L44" i="102"/>
  <c r="N42" i="102"/>
  <c r="M42" i="102"/>
  <c r="L42" i="102"/>
  <c r="N41" i="102"/>
  <c r="M41" i="102"/>
  <c r="L41" i="102"/>
  <c r="N40" i="102"/>
  <c r="M40" i="102"/>
  <c r="L40" i="102"/>
  <c r="L40" i="100" s="1"/>
  <c r="N39" i="102"/>
  <c r="M39" i="102"/>
  <c r="L39" i="102"/>
  <c r="J51" i="102"/>
  <c r="I51" i="102"/>
  <c r="H51" i="102"/>
  <c r="H51" i="100" s="1"/>
  <c r="G51" i="102"/>
  <c r="F51" i="102"/>
  <c r="J50" i="102"/>
  <c r="I50" i="102"/>
  <c r="H50" i="102"/>
  <c r="G50" i="102"/>
  <c r="F50" i="102"/>
  <c r="J49" i="102"/>
  <c r="I49" i="102"/>
  <c r="H49" i="102"/>
  <c r="G49" i="102"/>
  <c r="F49" i="102"/>
  <c r="J48" i="102"/>
  <c r="I48" i="102"/>
  <c r="H48" i="102"/>
  <c r="G48" i="102"/>
  <c r="F48" i="102"/>
  <c r="J47" i="102"/>
  <c r="J47" i="100" s="1"/>
  <c r="I47" i="102"/>
  <c r="H47" i="102"/>
  <c r="G47" i="102"/>
  <c r="F47" i="102"/>
  <c r="J46" i="102"/>
  <c r="I46" i="102"/>
  <c r="I46" i="100" s="1"/>
  <c r="H46" i="102"/>
  <c r="G46" i="102"/>
  <c r="F46" i="102"/>
  <c r="J45" i="102"/>
  <c r="I45" i="102"/>
  <c r="H45" i="102"/>
  <c r="G45" i="102"/>
  <c r="F45" i="102"/>
  <c r="J44" i="102"/>
  <c r="I44" i="102"/>
  <c r="H44" i="102"/>
  <c r="G44" i="102"/>
  <c r="F44" i="102"/>
  <c r="J42" i="102"/>
  <c r="I42" i="102"/>
  <c r="H42" i="102"/>
  <c r="H42" i="100" s="1"/>
  <c r="G42" i="102"/>
  <c r="F42" i="102"/>
  <c r="J41" i="102"/>
  <c r="I41" i="102"/>
  <c r="H41" i="102"/>
  <c r="G41" i="102"/>
  <c r="G41" i="100" s="1"/>
  <c r="F41" i="102"/>
  <c r="J40" i="102"/>
  <c r="I40" i="102"/>
  <c r="H40" i="102"/>
  <c r="H40" i="100" s="1"/>
  <c r="G40" i="102"/>
  <c r="F40" i="102"/>
  <c r="J39" i="102"/>
  <c r="I39" i="102"/>
  <c r="H39" i="102"/>
  <c r="G39" i="102"/>
  <c r="F39" i="102"/>
  <c r="R33" i="102"/>
  <c r="Q33" i="102"/>
  <c r="P33" i="102"/>
  <c r="R32" i="102"/>
  <c r="Q32" i="102"/>
  <c r="Q32" i="100" s="1"/>
  <c r="P32" i="102"/>
  <c r="R31" i="102"/>
  <c r="Q31" i="102"/>
  <c r="P31" i="102"/>
  <c r="R29" i="102"/>
  <c r="Q29" i="102"/>
  <c r="P29" i="102"/>
  <c r="R27" i="102"/>
  <c r="Q27" i="102"/>
  <c r="P27" i="102"/>
  <c r="R25" i="102"/>
  <c r="Q25" i="102"/>
  <c r="P25" i="102"/>
  <c r="R24" i="102"/>
  <c r="Q24" i="102"/>
  <c r="P24" i="102"/>
  <c r="R22" i="102"/>
  <c r="Q22" i="102"/>
  <c r="P22" i="102"/>
  <c r="R21" i="102"/>
  <c r="R21" i="100" s="1"/>
  <c r="Q21" i="102"/>
  <c r="P21" i="102"/>
  <c r="R19" i="102"/>
  <c r="Q19" i="102"/>
  <c r="P19" i="102"/>
  <c r="R18" i="102"/>
  <c r="R18" i="100" s="1"/>
  <c r="Q18" i="102"/>
  <c r="P18" i="102"/>
  <c r="R17" i="102"/>
  <c r="Q17" i="102"/>
  <c r="P17" i="102"/>
  <c r="P17" i="100" s="1"/>
  <c r="R16" i="102"/>
  <c r="Q16" i="102"/>
  <c r="P16" i="102"/>
  <c r="P16" i="100" s="1"/>
  <c r="R14" i="102"/>
  <c r="Q14" i="102"/>
  <c r="Q14" i="100" s="1"/>
  <c r="P14" i="102"/>
  <c r="R13" i="102"/>
  <c r="Q13" i="102"/>
  <c r="Q13" i="100" s="1"/>
  <c r="P13" i="102"/>
  <c r="R12" i="102"/>
  <c r="Q12" i="102"/>
  <c r="P12" i="102"/>
  <c r="N33" i="102"/>
  <c r="N33" i="100" s="1"/>
  <c r="M33" i="102"/>
  <c r="L33" i="102"/>
  <c r="N32" i="102"/>
  <c r="M32" i="102"/>
  <c r="L32" i="102"/>
  <c r="N31" i="102"/>
  <c r="M31" i="102"/>
  <c r="L31" i="102"/>
  <c r="N29" i="102"/>
  <c r="M29" i="102"/>
  <c r="L29" i="102"/>
  <c r="N27" i="102"/>
  <c r="M27" i="102"/>
  <c r="M27" i="100" s="1"/>
  <c r="L27" i="102"/>
  <c r="N25" i="102"/>
  <c r="M25" i="102"/>
  <c r="L25" i="102"/>
  <c r="N24" i="102"/>
  <c r="M24" i="102"/>
  <c r="L24" i="102"/>
  <c r="N22" i="102"/>
  <c r="N22" i="100" s="1"/>
  <c r="M22" i="102"/>
  <c r="M22" i="100" s="1"/>
  <c r="L22" i="102"/>
  <c r="L22" i="100" s="1"/>
  <c r="N21" i="102"/>
  <c r="M21" i="102"/>
  <c r="L21" i="102"/>
  <c r="N19" i="102"/>
  <c r="M19" i="102"/>
  <c r="L19" i="102"/>
  <c r="N18" i="102"/>
  <c r="M18" i="102"/>
  <c r="L18" i="102"/>
  <c r="N17" i="102"/>
  <c r="M17" i="102"/>
  <c r="L17" i="102"/>
  <c r="N16" i="102"/>
  <c r="M16" i="102"/>
  <c r="M16" i="100" s="1"/>
  <c r="L16" i="102"/>
  <c r="N14" i="102"/>
  <c r="M14" i="102"/>
  <c r="M14" i="100" s="1"/>
  <c r="L14" i="102"/>
  <c r="N13" i="102"/>
  <c r="M13" i="102"/>
  <c r="L13" i="102"/>
  <c r="N12" i="102"/>
  <c r="N12" i="100" s="1"/>
  <c r="M12" i="102"/>
  <c r="L12" i="102"/>
  <c r="J33" i="102"/>
  <c r="I33" i="102"/>
  <c r="H33" i="102"/>
  <c r="H33" i="100" s="1"/>
  <c r="G33" i="102"/>
  <c r="F33" i="102"/>
  <c r="F33" i="100" s="1"/>
  <c r="J32" i="102"/>
  <c r="I32" i="102"/>
  <c r="H32" i="102"/>
  <c r="G32" i="102"/>
  <c r="F32" i="102"/>
  <c r="J31" i="102"/>
  <c r="I31" i="102"/>
  <c r="H31" i="102"/>
  <c r="H31" i="100" s="1"/>
  <c r="G31" i="102"/>
  <c r="F31" i="102"/>
  <c r="J29" i="102"/>
  <c r="I29" i="102"/>
  <c r="H29" i="102"/>
  <c r="G29" i="102"/>
  <c r="F29" i="102"/>
  <c r="J27" i="102"/>
  <c r="I27" i="102"/>
  <c r="I27" i="100" s="1"/>
  <c r="H27" i="102"/>
  <c r="G27" i="102"/>
  <c r="F27" i="102"/>
  <c r="J25" i="102"/>
  <c r="I25" i="102"/>
  <c r="I25" i="100" s="1"/>
  <c r="H25" i="102"/>
  <c r="G25" i="102"/>
  <c r="F25" i="102"/>
  <c r="J24" i="102"/>
  <c r="I24" i="102"/>
  <c r="H24" i="102"/>
  <c r="G24" i="102"/>
  <c r="F24" i="102"/>
  <c r="J22" i="102"/>
  <c r="I22" i="102"/>
  <c r="H22" i="102"/>
  <c r="G22" i="102"/>
  <c r="F22" i="102"/>
  <c r="F22" i="100" s="1"/>
  <c r="J21" i="102"/>
  <c r="I21" i="102"/>
  <c r="H21" i="102"/>
  <c r="G21" i="102"/>
  <c r="F21" i="102"/>
  <c r="J19" i="102"/>
  <c r="I19" i="102"/>
  <c r="I19" i="100" s="1"/>
  <c r="H19" i="102"/>
  <c r="H19" i="100" s="1"/>
  <c r="G19" i="102"/>
  <c r="F19" i="102"/>
  <c r="J18" i="102"/>
  <c r="I18" i="102"/>
  <c r="H18" i="102"/>
  <c r="G18" i="102"/>
  <c r="F18" i="102"/>
  <c r="J17" i="102"/>
  <c r="I17" i="102"/>
  <c r="H17" i="102"/>
  <c r="G17" i="102"/>
  <c r="F17" i="102"/>
  <c r="J16" i="102"/>
  <c r="I16" i="102"/>
  <c r="H16" i="102"/>
  <c r="G16" i="102"/>
  <c r="F16" i="102"/>
  <c r="J14" i="102"/>
  <c r="I14" i="102"/>
  <c r="H14" i="102"/>
  <c r="G14" i="102"/>
  <c r="F14" i="102"/>
  <c r="J13" i="102"/>
  <c r="I13" i="102"/>
  <c r="H13" i="102"/>
  <c r="G13" i="102"/>
  <c r="F13" i="102"/>
  <c r="J12" i="102"/>
  <c r="I12" i="102"/>
  <c r="H12" i="102"/>
  <c r="H12" i="100" s="1"/>
  <c r="G12" i="102"/>
  <c r="G12" i="100" s="1"/>
  <c r="F12" i="102"/>
  <c r="F12" i="100"/>
  <c r="H17" i="100"/>
  <c r="I16" i="100"/>
  <c r="F17" i="100"/>
  <c r="H18" i="100"/>
  <c r="I18" i="100"/>
  <c r="H25" i="100"/>
  <c r="M17" i="100"/>
  <c r="L18" i="100"/>
  <c r="M18" i="100"/>
  <c r="M21" i="100"/>
  <c r="M25" i="100"/>
  <c r="L27" i="100"/>
  <c r="M33" i="100"/>
  <c r="Q24" i="100"/>
  <c r="Q12" i="100"/>
  <c r="R12" i="100"/>
  <c r="P14" i="100"/>
  <c r="P19" i="100"/>
  <c r="Q21" i="100"/>
  <c r="Q22" i="100"/>
  <c r="R24" i="100"/>
  <c r="P25" i="100"/>
  <c r="P31" i="100"/>
  <c r="G46" i="100"/>
  <c r="I42" i="100"/>
  <c r="G45" i="100"/>
  <c r="J46" i="100"/>
  <c r="H48" i="100"/>
  <c r="J40" i="100"/>
  <c r="J73" i="100"/>
  <c r="I59" i="100"/>
  <c r="H75" i="100"/>
  <c r="Q38" i="78"/>
  <c r="Q40" i="78" s="1"/>
  <c r="O38" i="78"/>
  <c r="O40" i="78" s="1"/>
  <c r="Q42" i="78"/>
  <c r="O42" i="78"/>
  <c r="A84" i="126"/>
  <c r="A84" i="128"/>
  <c r="A84" i="115"/>
  <c r="A84" i="114"/>
  <c r="A86" i="110"/>
  <c r="A84" i="110"/>
  <c r="A90" i="110"/>
  <c r="S10" i="78"/>
  <c r="U10" i="78" s="1"/>
  <c r="U54" i="78"/>
  <c r="U53" i="78"/>
  <c r="U52" i="78"/>
  <c r="U51" i="78"/>
  <c r="U50" i="78"/>
  <c r="U49" i="78"/>
  <c r="S54" i="78"/>
  <c r="S53" i="78"/>
  <c r="S52" i="78"/>
  <c r="S51" i="78"/>
  <c r="S50" i="78"/>
  <c r="S49" i="78"/>
  <c r="B36" i="100"/>
  <c r="B36" i="124"/>
  <c r="B36" i="123"/>
  <c r="B36" i="101"/>
  <c r="K2" i="129"/>
  <c r="I2" i="110"/>
  <c r="D53" i="101"/>
  <c r="I33" i="110"/>
  <c r="D40" i="123" s="1"/>
  <c r="B215" i="107"/>
  <c r="B214" i="107"/>
  <c r="AE100" i="107"/>
  <c r="AF100" i="107" s="1"/>
  <c r="AE99" i="107"/>
  <c r="AE98" i="107"/>
  <c r="AF98" i="107" s="1"/>
  <c r="AG98" i="107" s="1"/>
  <c r="AE97" i="107"/>
  <c r="AE96" i="107"/>
  <c r="AF96" i="107" s="1"/>
  <c r="AE95" i="107"/>
  <c r="AE94" i="107"/>
  <c r="AF94" i="107" s="1"/>
  <c r="AG94" i="107" s="1"/>
  <c r="AE93" i="107"/>
  <c r="AE92" i="107"/>
  <c r="AE91" i="107"/>
  <c r="AE90" i="107"/>
  <c r="AF90" i="107" s="1"/>
  <c r="AG90" i="107" s="1"/>
  <c r="AE89" i="107"/>
  <c r="AE88" i="107"/>
  <c r="AE87" i="107"/>
  <c r="AE86" i="107"/>
  <c r="AF86" i="107" s="1"/>
  <c r="AG86" i="107" s="1"/>
  <c r="AE85" i="107"/>
  <c r="AE84" i="107"/>
  <c r="AF84" i="107" s="1"/>
  <c r="AE83" i="107"/>
  <c r="AE82" i="107"/>
  <c r="AF82" i="107" s="1"/>
  <c r="AG82" i="107" s="1"/>
  <c r="AE81" i="107"/>
  <c r="AE80" i="107"/>
  <c r="AF80" i="107" s="1"/>
  <c r="AE79" i="107"/>
  <c r="AE78" i="107"/>
  <c r="AF78" i="107" s="1"/>
  <c r="AG78" i="107" s="1"/>
  <c r="AE77" i="107"/>
  <c r="AE76" i="107"/>
  <c r="AF76" i="107" s="1"/>
  <c r="AE75" i="107"/>
  <c r="AE74" i="107"/>
  <c r="AF74" i="107" s="1"/>
  <c r="AG74" i="107" s="1"/>
  <c r="AE73" i="107"/>
  <c r="AE72" i="107"/>
  <c r="AF72" i="107" s="1"/>
  <c r="AE71" i="107"/>
  <c r="AE70" i="107"/>
  <c r="AF70" i="107" s="1"/>
  <c r="AG70" i="107" s="1"/>
  <c r="AE69" i="107"/>
  <c r="AE64" i="107"/>
  <c r="AE63" i="107"/>
  <c r="AE62" i="107"/>
  <c r="AF62" i="107" s="1"/>
  <c r="AG62" i="107" s="1"/>
  <c r="AE61" i="107"/>
  <c r="AE60" i="107"/>
  <c r="AF60" i="107" s="1"/>
  <c r="AE55" i="107"/>
  <c r="AE54" i="107"/>
  <c r="AE53" i="107"/>
  <c r="AF53" i="107" s="1"/>
  <c r="AG53" i="107" s="1"/>
  <c r="AE50" i="107"/>
  <c r="AE49" i="107"/>
  <c r="AF49" i="107" s="1"/>
  <c r="AE48" i="107"/>
  <c r="AF48" i="107" s="1"/>
  <c r="AG48" i="107" s="1"/>
  <c r="AE47" i="107"/>
  <c r="AE46" i="107"/>
  <c r="AE45" i="107"/>
  <c r="AF45" i="107" s="1"/>
  <c r="AG45" i="107" s="1"/>
  <c r="AF44" i="107"/>
  <c r="AG44" i="107" s="1"/>
  <c r="AE44" i="107"/>
  <c r="AE38" i="107"/>
  <c r="AF38" i="107" s="1"/>
  <c r="AG38" i="107" s="1"/>
  <c r="AE37" i="107"/>
  <c r="AE36" i="107"/>
  <c r="AF36" i="107" s="1"/>
  <c r="AG36" i="107" s="1"/>
  <c r="AE35" i="107"/>
  <c r="AE32" i="107"/>
  <c r="AF32" i="107" s="1"/>
  <c r="AE31" i="107"/>
  <c r="AE30" i="107"/>
  <c r="AF30" i="107" s="1"/>
  <c r="AG30" i="107" s="1"/>
  <c r="AE29" i="107"/>
  <c r="AF29" i="107" s="1"/>
  <c r="AE28" i="107"/>
  <c r="AF28" i="107" s="1"/>
  <c r="AE27" i="107"/>
  <c r="AE26" i="107"/>
  <c r="AF26" i="107" s="1"/>
  <c r="AG26" i="107" s="1"/>
  <c r="AE16" i="107"/>
  <c r="AE21" i="107"/>
  <c r="AE20" i="107"/>
  <c r="AE19" i="107"/>
  <c r="AF19" i="107" s="1"/>
  <c r="AG19" i="107" s="1"/>
  <c r="AE9" i="107"/>
  <c r="AF9" i="107" s="1"/>
  <c r="AG9" i="107" s="1"/>
  <c r="AE8" i="107"/>
  <c r="AE7" i="107"/>
  <c r="AE6" i="107"/>
  <c r="AE5" i="107"/>
  <c r="AF5" i="107" s="1"/>
  <c r="F75" i="100" l="1"/>
  <c r="V69" i="124"/>
  <c r="V71" i="123"/>
  <c r="O32" i="124"/>
  <c r="M32" i="100"/>
  <c r="I33" i="100"/>
  <c r="G33" i="100"/>
  <c r="L32" i="100"/>
  <c r="V12" i="102"/>
  <c r="Q42" i="100"/>
  <c r="Q51" i="100"/>
  <c r="H60" i="100"/>
  <c r="H80" i="100"/>
  <c r="S76" i="123"/>
  <c r="G61" i="100"/>
  <c r="F78" i="100"/>
  <c r="G82" i="100"/>
  <c r="V39" i="124"/>
  <c r="V75" i="102"/>
  <c r="AE51" i="107"/>
  <c r="D53" i="102"/>
  <c r="AE22" i="107"/>
  <c r="D53" i="124"/>
  <c r="AE39" i="107"/>
  <c r="D53" i="123"/>
  <c r="N44" i="100"/>
  <c r="V41" i="102"/>
  <c r="V58" i="102"/>
  <c r="V78" i="102"/>
  <c r="V42" i="101"/>
  <c r="O55" i="101"/>
  <c r="S56" i="101"/>
  <c r="V58" i="101"/>
  <c r="O65" i="101"/>
  <c r="V67" i="101"/>
  <c r="O75" i="101"/>
  <c r="K76" i="101"/>
  <c r="V78" i="101"/>
  <c r="L41" i="100"/>
  <c r="V44" i="123"/>
  <c r="L50" i="100"/>
  <c r="V55" i="123"/>
  <c r="J59" i="100"/>
  <c r="V65" i="123"/>
  <c r="G67" i="100"/>
  <c r="J69" i="100"/>
  <c r="V69" i="123"/>
  <c r="S73" i="123"/>
  <c r="V75" i="123"/>
  <c r="V79" i="123"/>
  <c r="O83" i="123"/>
  <c r="V86" i="123"/>
  <c r="O42" i="124"/>
  <c r="O75" i="124"/>
  <c r="S76" i="124"/>
  <c r="V78" i="124"/>
  <c r="K80" i="124"/>
  <c r="S80" i="124"/>
  <c r="V82" i="124"/>
  <c r="V86" i="124"/>
  <c r="V42" i="102"/>
  <c r="S47" i="101"/>
  <c r="O58" i="101"/>
  <c r="K59" i="101"/>
  <c r="V60" i="101"/>
  <c r="S69" i="101"/>
  <c r="O78" i="101"/>
  <c r="K45" i="123"/>
  <c r="K73" i="123"/>
  <c r="O45" i="124"/>
  <c r="S46" i="124"/>
  <c r="K55" i="124"/>
  <c r="V64" i="124"/>
  <c r="G80" i="100"/>
  <c r="J82" i="100"/>
  <c r="K40" i="101"/>
  <c r="V45" i="101"/>
  <c r="I66" i="100"/>
  <c r="V66" i="101"/>
  <c r="V76" i="101"/>
  <c r="M51" i="100"/>
  <c r="M50" i="100"/>
  <c r="L46" i="100"/>
  <c r="H55" i="100"/>
  <c r="F63" i="100"/>
  <c r="O48" i="101"/>
  <c r="K55" i="101"/>
  <c r="O60" i="101"/>
  <c r="K82" i="101"/>
  <c r="V80" i="123"/>
  <c r="G39" i="100"/>
  <c r="I40" i="100"/>
  <c r="P45" i="100"/>
  <c r="K42" i="101"/>
  <c r="O50" i="101"/>
  <c r="V59" i="101"/>
  <c r="H65" i="100"/>
  <c r="I79" i="100"/>
  <c r="I76" i="100"/>
  <c r="O85" i="123"/>
  <c r="K86" i="123"/>
  <c r="S86" i="123"/>
  <c r="R39" i="100"/>
  <c r="G42" i="100"/>
  <c r="H46" i="100"/>
  <c r="I49" i="100"/>
  <c r="G51" i="100"/>
  <c r="P39" i="100"/>
  <c r="P48" i="100"/>
  <c r="V49" i="101"/>
  <c r="O63" i="101"/>
  <c r="S64" i="101"/>
  <c r="V75" i="101"/>
  <c r="O83" i="101"/>
  <c r="V41" i="123"/>
  <c r="O80" i="123"/>
  <c r="V83" i="123"/>
  <c r="V65" i="124"/>
  <c r="S40" i="101"/>
  <c r="S42" i="101"/>
  <c r="V44" i="101"/>
  <c r="S49" i="101"/>
  <c r="V61" i="101"/>
  <c r="V70" i="101"/>
  <c r="O76" i="101"/>
  <c r="V85" i="101"/>
  <c r="S45" i="123"/>
  <c r="Q48" i="100"/>
  <c r="K56" i="123"/>
  <c r="S56" i="123"/>
  <c r="K66" i="123"/>
  <c r="S66" i="123"/>
  <c r="K71" i="123"/>
  <c r="O72" i="123"/>
  <c r="K79" i="123"/>
  <c r="S82" i="123"/>
  <c r="O40" i="124"/>
  <c r="S41" i="124"/>
  <c r="S42" i="124"/>
  <c r="V50" i="124"/>
  <c r="O56" i="124"/>
  <c r="V66" i="124"/>
  <c r="V70" i="124"/>
  <c r="S58" i="123"/>
  <c r="V40" i="101"/>
  <c r="S59" i="101"/>
  <c r="V65" i="101"/>
  <c r="O71" i="101"/>
  <c r="S76" i="101"/>
  <c r="V79" i="101"/>
  <c r="V42" i="123"/>
  <c r="I51" i="100"/>
  <c r="V51" i="123"/>
  <c r="V64" i="123"/>
  <c r="V42" i="124"/>
  <c r="O47" i="124"/>
  <c r="S48" i="124"/>
  <c r="S79" i="124"/>
  <c r="O82" i="124"/>
  <c r="K83" i="124"/>
  <c r="S83" i="124"/>
  <c r="O86" i="124"/>
  <c r="O39" i="101"/>
  <c r="S46" i="123"/>
  <c r="I86" i="100"/>
  <c r="S45" i="101"/>
  <c r="K71" i="101"/>
  <c r="V73" i="101"/>
  <c r="K78" i="101"/>
  <c r="O46" i="123"/>
  <c r="M49" i="100"/>
  <c r="O58" i="123"/>
  <c r="K85" i="123"/>
  <c r="M47" i="100"/>
  <c r="V49" i="124"/>
  <c r="S64" i="124"/>
  <c r="O66" i="124"/>
  <c r="S67" i="124"/>
  <c r="O70" i="124"/>
  <c r="K75" i="124"/>
  <c r="V76" i="124"/>
  <c r="V80" i="124"/>
  <c r="S67" i="123"/>
  <c r="F55" i="100"/>
  <c r="I56" i="100"/>
  <c r="I61" i="100"/>
  <c r="I82" i="100"/>
  <c r="K51" i="101"/>
  <c r="K66" i="101"/>
  <c r="S66" i="101"/>
  <c r="V69" i="101"/>
  <c r="S50" i="123"/>
  <c r="L51" i="100"/>
  <c r="V70" i="123"/>
  <c r="V82" i="123"/>
  <c r="S44" i="124"/>
  <c r="K60" i="124"/>
  <c r="S60" i="124"/>
  <c r="K50" i="101"/>
  <c r="M39" i="100"/>
  <c r="Q44" i="100"/>
  <c r="G60" i="100"/>
  <c r="J71" i="100"/>
  <c r="F76" i="100"/>
  <c r="V39" i="101"/>
  <c r="J49" i="100"/>
  <c r="V64" i="101"/>
  <c r="O72" i="101"/>
  <c r="K40" i="123"/>
  <c r="K49" i="123"/>
  <c r="S49" i="123"/>
  <c r="V50" i="123"/>
  <c r="K61" i="123"/>
  <c r="S61" i="123"/>
  <c r="V63" i="123"/>
  <c r="K69" i="123"/>
  <c r="K72" i="123"/>
  <c r="S85" i="123"/>
  <c r="V45" i="124"/>
  <c r="I48" i="100"/>
  <c r="O49" i="124"/>
  <c r="S50" i="124"/>
  <c r="O72" i="124"/>
  <c r="S73" i="124"/>
  <c r="O76" i="124"/>
  <c r="S78" i="124"/>
  <c r="K86" i="124"/>
  <c r="V51" i="102"/>
  <c r="O82" i="101"/>
  <c r="I47" i="100"/>
  <c r="P50" i="100"/>
  <c r="G66" i="100"/>
  <c r="F72" i="100"/>
  <c r="I73" i="100"/>
  <c r="I85" i="100"/>
  <c r="V71" i="102"/>
  <c r="O46" i="101"/>
  <c r="L49" i="100"/>
  <c r="O56" i="101"/>
  <c r="O67" i="101"/>
  <c r="V71" i="101"/>
  <c r="V86" i="101"/>
  <c r="K41" i="123"/>
  <c r="V47" i="123"/>
  <c r="F58" i="100"/>
  <c r="V59" i="123"/>
  <c r="F67" i="100"/>
  <c r="O70" i="123"/>
  <c r="S71" i="123"/>
  <c r="O73" i="123"/>
  <c r="O82" i="123"/>
  <c r="K83" i="123"/>
  <c r="S83" i="123"/>
  <c r="V85" i="123"/>
  <c r="S39" i="124"/>
  <c r="Q50" i="100"/>
  <c r="S59" i="124"/>
  <c r="S63" i="124"/>
  <c r="O65" i="124"/>
  <c r="K70" i="124"/>
  <c r="V71" i="124"/>
  <c r="V75" i="124"/>
  <c r="AE101" i="107"/>
  <c r="AE104" i="107" s="1"/>
  <c r="D40" i="101"/>
  <c r="D40" i="124"/>
  <c r="D40" i="102"/>
  <c r="F70" i="100"/>
  <c r="L47" i="100"/>
  <c r="H67" i="100"/>
  <c r="F80" i="100"/>
  <c r="J16" i="100"/>
  <c r="K13" i="124"/>
  <c r="K18" i="124"/>
  <c r="O21" i="124"/>
  <c r="S25" i="124"/>
  <c r="K45" i="124"/>
  <c r="K61" i="124"/>
  <c r="K71" i="124"/>
  <c r="K82" i="124"/>
  <c r="S31" i="124"/>
  <c r="P46" i="100"/>
  <c r="I67" i="100"/>
  <c r="O16" i="124"/>
  <c r="V25" i="124"/>
  <c r="K31" i="124"/>
  <c r="O33" i="124"/>
  <c r="S55" i="124"/>
  <c r="O58" i="124"/>
  <c r="V63" i="124"/>
  <c r="S65" i="124"/>
  <c r="O67" i="124"/>
  <c r="V72" i="124"/>
  <c r="S75" i="124"/>
  <c r="O78" i="124"/>
  <c r="V83" i="124"/>
  <c r="S86" i="124"/>
  <c r="P27" i="100"/>
  <c r="P41" i="100"/>
  <c r="K46" i="124"/>
  <c r="S56" i="124"/>
  <c r="O59" i="124"/>
  <c r="S66" i="124"/>
  <c r="O69" i="124"/>
  <c r="O79" i="124"/>
  <c r="Q46" i="100"/>
  <c r="M42" i="100"/>
  <c r="K27" i="124"/>
  <c r="K32" i="124"/>
  <c r="K40" i="124"/>
  <c r="O44" i="124"/>
  <c r="K49" i="124"/>
  <c r="V51" i="124"/>
  <c r="K64" i="124"/>
  <c r="K73" i="124"/>
  <c r="F60" i="100"/>
  <c r="K19" i="124"/>
  <c r="S58" i="124"/>
  <c r="O60" i="124"/>
  <c r="K63" i="124"/>
  <c r="O80" i="124"/>
  <c r="I78" i="100"/>
  <c r="O61" i="124"/>
  <c r="K16" i="124"/>
  <c r="K56" i="124"/>
  <c r="K66" i="124"/>
  <c r="K76" i="124"/>
  <c r="O13" i="124"/>
  <c r="O18" i="124"/>
  <c r="S22" i="124"/>
  <c r="O63" i="124"/>
  <c r="K65" i="124"/>
  <c r="V67" i="124"/>
  <c r="S70" i="124"/>
  <c r="O83" i="124"/>
  <c r="H58" i="100"/>
  <c r="H39" i="100"/>
  <c r="K39" i="124"/>
  <c r="K44" i="124"/>
  <c r="K48" i="124"/>
  <c r="K58" i="124"/>
  <c r="S61" i="124"/>
  <c r="O64" i="124"/>
  <c r="K67" i="124"/>
  <c r="S71" i="124"/>
  <c r="O73" i="124"/>
  <c r="K78" i="124"/>
  <c r="S82" i="124"/>
  <c r="O85" i="124"/>
  <c r="I39" i="100"/>
  <c r="K22" i="124"/>
  <c r="V22" i="124"/>
  <c r="K29" i="124"/>
  <c r="O41" i="124"/>
  <c r="K47" i="124"/>
  <c r="O51" i="124"/>
  <c r="K59" i="124"/>
  <c r="K69" i="124"/>
  <c r="K79" i="124"/>
  <c r="F83" i="100"/>
  <c r="K16" i="123"/>
  <c r="S17" i="123"/>
  <c r="S18" i="123"/>
  <c r="K24" i="123"/>
  <c r="S25" i="123"/>
  <c r="S27" i="123"/>
  <c r="K32" i="123"/>
  <c r="S33" i="123"/>
  <c r="O40" i="123"/>
  <c r="O41" i="123"/>
  <c r="V46" i="123"/>
  <c r="O49" i="123"/>
  <c r="O50" i="123"/>
  <c r="V58" i="123"/>
  <c r="O61" i="123"/>
  <c r="O63" i="123"/>
  <c r="V67" i="123"/>
  <c r="V72" i="123"/>
  <c r="V78" i="123"/>
  <c r="K76" i="123"/>
  <c r="L16" i="100"/>
  <c r="I22" i="100"/>
  <c r="K14" i="123"/>
  <c r="K22" i="123"/>
  <c r="S39" i="123"/>
  <c r="K44" i="123"/>
  <c r="K55" i="123"/>
  <c r="K59" i="123"/>
  <c r="S60" i="123"/>
  <c r="K65" i="123"/>
  <c r="O71" i="123"/>
  <c r="O76" i="123"/>
  <c r="Q25" i="100"/>
  <c r="L21" i="100"/>
  <c r="O14" i="123"/>
  <c r="O21" i="123"/>
  <c r="O22" i="123"/>
  <c r="O29" i="123"/>
  <c r="O31" i="123"/>
  <c r="V39" i="123"/>
  <c r="O42" i="123"/>
  <c r="O44" i="123"/>
  <c r="V48" i="123"/>
  <c r="O55" i="123"/>
  <c r="V60" i="123"/>
  <c r="O64" i="123"/>
  <c r="O65" i="123"/>
  <c r="S70" i="123"/>
  <c r="S75" i="123"/>
  <c r="S80" i="123"/>
  <c r="I21" i="100"/>
  <c r="S42" i="123"/>
  <c r="S51" i="123"/>
  <c r="S64" i="123"/>
  <c r="K46" i="123"/>
  <c r="K58" i="123"/>
  <c r="S63" i="123"/>
  <c r="K67" i="123"/>
  <c r="M12" i="100"/>
  <c r="M41" i="100"/>
  <c r="K17" i="123"/>
  <c r="K25" i="123"/>
  <c r="K33" i="123"/>
  <c r="O45" i="123"/>
  <c r="O56" i="123"/>
  <c r="O66" i="123"/>
  <c r="I71" i="100"/>
  <c r="O16" i="123"/>
  <c r="O24" i="123"/>
  <c r="K75" i="123"/>
  <c r="K80" i="123"/>
  <c r="L29" i="100"/>
  <c r="G18" i="100"/>
  <c r="K13" i="123"/>
  <c r="S14" i="123"/>
  <c r="K21" i="123"/>
  <c r="S22" i="123"/>
  <c r="K29" i="123"/>
  <c r="S31" i="123"/>
  <c r="K39" i="123"/>
  <c r="K42" i="123"/>
  <c r="S44" i="123"/>
  <c r="K48" i="123"/>
  <c r="K51" i="123"/>
  <c r="S55" i="123"/>
  <c r="K60" i="123"/>
  <c r="K64" i="123"/>
  <c r="S65" i="123"/>
  <c r="K82" i="123"/>
  <c r="P49" i="100"/>
  <c r="O39" i="123"/>
  <c r="O48" i="123"/>
  <c r="O59" i="123"/>
  <c r="O60" i="123"/>
  <c r="S72" i="123"/>
  <c r="S78" i="123"/>
  <c r="H66" i="100"/>
  <c r="K19" i="123"/>
  <c r="S59" i="123"/>
  <c r="K13" i="101"/>
  <c r="K24" i="101"/>
  <c r="K45" i="101"/>
  <c r="K58" i="101"/>
  <c r="K63" i="101"/>
  <c r="I24" i="100"/>
  <c r="J61" i="100"/>
  <c r="V14" i="101"/>
  <c r="O19" i="101"/>
  <c r="V25" i="101"/>
  <c r="O29" i="101"/>
  <c r="O31" i="101"/>
  <c r="K39" i="101"/>
  <c r="S46" i="101"/>
  <c r="V50" i="101"/>
  <c r="K69" i="101"/>
  <c r="K73" i="101"/>
  <c r="K79" i="101"/>
  <c r="K85" i="101"/>
  <c r="G63" i="100"/>
  <c r="G85" i="100"/>
  <c r="O21" i="101"/>
  <c r="O32" i="101"/>
  <c r="K46" i="101"/>
  <c r="O49" i="101"/>
  <c r="S55" i="101"/>
  <c r="S60" i="101"/>
  <c r="Q27" i="100"/>
  <c r="K22" i="101"/>
  <c r="S70" i="101"/>
  <c r="S75" i="101"/>
  <c r="J12" i="100"/>
  <c r="L42" i="100"/>
  <c r="S21" i="101"/>
  <c r="V41" i="101"/>
  <c r="K47" i="101"/>
  <c r="K65" i="101"/>
  <c r="F19" i="100"/>
  <c r="G22" i="100"/>
  <c r="Q17" i="100"/>
  <c r="Q47" i="100"/>
  <c r="K18" i="101"/>
  <c r="K29" i="101"/>
  <c r="K41" i="101"/>
  <c r="O45" i="101"/>
  <c r="S48" i="101"/>
  <c r="V55" i="101"/>
  <c r="K60" i="101"/>
  <c r="S41" i="101"/>
  <c r="O61" i="101"/>
  <c r="I32" i="100"/>
  <c r="S44" i="101"/>
  <c r="K56" i="101"/>
  <c r="O59" i="101"/>
  <c r="K61" i="101"/>
  <c r="O64" i="101"/>
  <c r="O69" i="101"/>
  <c r="O73" i="101"/>
  <c r="K75" i="101"/>
  <c r="O79" i="101"/>
  <c r="K80" i="101"/>
  <c r="O85" i="101"/>
  <c r="K33" i="101"/>
  <c r="S65" i="101"/>
  <c r="S86" i="101"/>
  <c r="G58" i="100"/>
  <c r="Q41" i="100"/>
  <c r="I13" i="100"/>
  <c r="M48" i="100"/>
  <c r="I58" i="100"/>
  <c r="K17" i="101"/>
  <c r="K21" i="101"/>
  <c r="S22" i="101"/>
  <c r="S33" i="101"/>
  <c r="O51" i="101"/>
  <c r="S58" i="101"/>
  <c r="S67" i="101"/>
  <c r="S72" i="101"/>
  <c r="S78" i="101"/>
  <c r="S83" i="101"/>
  <c r="O16" i="101"/>
  <c r="O17" i="101"/>
  <c r="O27" i="101"/>
  <c r="S39" i="101"/>
  <c r="S63" i="101"/>
  <c r="S80" i="101"/>
  <c r="G50" i="100"/>
  <c r="H45" i="100"/>
  <c r="S16" i="101"/>
  <c r="S27" i="101"/>
  <c r="O47" i="101"/>
  <c r="S50" i="101"/>
  <c r="V40" i="102"/>
  <c r="V45" i="102"/>
  <c r="V47" i="102"/>
  <c r="F50" i="100"/>
  <c r="I69" i="100"/>
  <c r="G32" i="100"/>
  <c r="H44" i="100"/>
  <c r="F31" i="100"/>
  <c r="N39" i="100"/>
  <c r="N46" i="100"/>
  <c r="N48" i="100"/>
  <c r="R51" i="100"/>
  <c r="H82" i="100"/>
  <c r="V48" i="102"/>
  <c r="H71" i="100"/>
  <c r="V59" i="102"/>
  <c r="V63" i="102"/>
  <c r="G40" i="100"/>
  <c r="I50" i="100"/>
  <c r="G56" i="100"/>
  <c r="F69" i="100"/>
  <c r="J51" i="100"/>
  <c r="V39" i="102"/>
  <c r="V49" i="102"/>
  <c r="V56" i="102"/>
  <c r="F47" i="100"/>
  <c r="P47" i="100"/>
  <c r="L12" i="100"/>
  <c r="R40" i="100"/>
  <c r="R47" i="100"/>
  <c r="R49" i="100"/>
  <c r="V76" i="102"/>
  <c r="H24" i="100"/>
  <c r="L33" i="100"/>
  <c r="G44" i="100"/>
  <c r="J50" i="100"/>
  <c r="N17" i="100"/>
  <c r="J24" i="100"/>
  <c r="L25" i="100"/>
  <c r="P29" i="100"/>
  <c r="R32" i="100"/>
  <c r="N47" i="100"/>
  <c r="H49" i="100"/>
  <c r="G64" i="100"/>
  <c r="I60" i="100"/>
  <c r="I44" i="100"/>
  <c r="G69" i="100"/>
  <c r="G71" i="100"/>
  <c r="G73" i="100"/>
  <c r="G76" i="100"/>
  <c r="G79" i="100"/>
  <c r="N14" i="100"/>
  <c r="N25" i="100"/>
  <c r="R29" i="100"/>
  <c r="P40" i="100"/>
  <c r="R48" i="100"/>
  <c r="N51" i="100"/>
  <c r="G83" i="100"/>
  <c r="H86" i="100"/>
  <c r="J42" i="100"/>
  <c r="J45" i="100"/>
  <c r="V69" i="102"/>
  <c r="I41" i="100"/>
  <c r="R41" i="100"/>
  <c r="H47" i="100"/>
  <c r="G70" i="100"/>
  <c r="G78" i="100"/>
  <c r="H56" i="100"/>
  <c r="I64" i="100"/>
  <c r="H76" i="100"/>
  <c r="V66" i="102"/>
  <c r="V72" i="102"/>
  <c r="G27" i="100"/>
  <c r="P32" i="100"/>
  <c r="H27" i="100"/>
  <c r="V70" i="102"/>
  <c r="V82" i="102"/>
  <c r="J13" i="100"/>
  <c r="L14" i="100"/>
  <c r="M40" i="100"/>
  <c r="G48" i="100"/>
  <c r="I55" i="100"/>
  <c r="R13" i="100"/>
  <c r="J27" i="100"/>
  <c r="G59" i="100"/>
  <c r="F41" i="100"/>
  <c r="J63" i="100"/>
  <c r="F73" i="100"/>
  <c r="H83" i="100"/>
  <c r="I65" i="100"/>
  <c r="I70" i="100"/>
  <c r="I75" i="100"/>
  <c r="I80" i="100"/>
  <c r="H61" i="100"/>
  <c r="H70" i="100"/>
  <c r="H72" i="100"/>
  <c r="H78" i="100"/>
  <c r="H73" i="100"/>
  <c r="H85" i="100"/>
  <c r="J78" i="100"/>
  <c r="R45" i="100"/>
  <c r="R42" i="100"/>
  <c r="O39" i="124"/>
  <c r="S40" i="124"/>
  <c r="K42" i="124"/>
  <c r="O46" i="124"/>
  <c r="S47" i="124"/>
  <c r="O48" i="124"/>
  <c r="S49" i="124"/>
  <c r="K51" i="124"/>
  <c r="S51" i="124"/>
  <c r="F48" i="100"/>
  <c r="N13" i="100"/>
  <c r="J31" i="100"/>
  <c r="F39" i="100"/>
  <c r="F46" i="100"/>
  <c r="F32" i="100"/>
  <c r="N32" i="100"/>
  <c r="K41" i="124"/>
  <c r="K50" i="124"/>
  <c r="G72" i="100"/>
  <c r="K70" i="123"/>
  <c r="K78" i="123"/>
  <c r="F85" i="100"/>
  <c r="J70" i="100"/>
  <c r="J72" i="100"/>
  <c r="J83" i="100"/>
  <c r="J86" i="100"/>
  <c r="F64" i="100"/>
  <c r="S41" i="123"/>
  <c r="O47" i="123"/>
  <c r="S48" i="123"/>
  <c r="O51" i="123"/>
  <c r="P51" i="100"/>
  <c r="P42" i="100"/>
  <c r="J44" i="100"/>
  <c r="N49" i="100"/>
  <c r="J41" i="100"/>
  <c r="F49" i="100"/>
  <c r="R44" i="100"/>
  <c r="L44" i="100"/>
  <c r="N45" i="100"/>
  <c r="G49" i="100"/>
  <c r="J65" i="100"/>
  <c r="J67" i="100"/>
  <c r="S40" i="123"/>
  <c r="K47" i="123"/>
  <c r="S47" i="123"/>
  <c r="H64" i="100"/>
  <c r="F66" i="100"/>
  <c r="N42" i="100"/>
  <c r="J58" i="100"/>
  <c r="J60" i="100"/>
  <c r="N40" i="100"/>
  <c r="R50" i="100"/>
  <c r="J55" i="100"/>
  <c r="J22" i="100"/>
  <c r="O32" i="123"/>
  <c r="G24" i="100"/>
  <c r="N24" i="100"/>
  <c r="K31" i="123"/>
  <c r="R17" i="100"/>
  <c r="R19" i="100"/>
  <c r="O13" i="123"/>
  <c r="R22" i="100"/>
  <c r="F14" i="100"/>
  <c r="H16" i="100"/>
  <c r="J25" i="100"/>
  <c r="H29" i="100"/>
  <c r="O25" i="123"/>
  <c r="S29" i="123"/>
  <c r="G16" i="100"/>
  <c r="R31" i="100"/>
  <c r="G21" i="100"/>
  <c r="J14" i="100"/>
  <c r="G29" i="100"/>
  <c r="G13" i="100"/>
  <c r="N18" i="100"/>
  <c r="O40" i="101"/>
  <c r="O42" i="101"/>
  <c r="Q39" i="100"/>
  <c r="K70" i="101"/>
  <c r="K44" i="101"/>
  <c r="K48" i="101"/>
  <c r="K67" i="101"/>
  <c r="K72" i="101"/>
  <c r="K86" i="101"/>
  <c r="J75" i="100"/>
  <c r="F42" i="100"/>
  <c r="J80" i="100"/>
  <c r="F59" i="100"/>
  <c r="F51" i="100"/>
  <c r="K83" i="101"/>
  <c r="F79" i="100"/>
  <c r="F45" i="100"/>
  <c r="F40" i="100"/>
  <c r="F56" i="100"/>
  <c r="K49" i="101"/>
  <c r="K64" i="101"/>
  <c r="S17" i="101"/>
  <c r="S31" i="101"/>
  <c r="N21" i="100"/>
  <c r="J33" i="100"/>
  <c r="J17" i="100"/>
  <c r="K14" i="101"/>
  <c r="S19" i="101"/>
  <c r="P21" i="100"/>
  <c r="P18" i="100"/>
  <c r="L31" i="100"/>
  <c r="F18" i="100"/>
  <c r="O18" i="101"/>
  <c r="R33" i="100"/>
  <c r="N29" i="100"/>
  <c r="L19" i="100"/>
  <c r="F29" i="100"/>
  <c r="F21" i="100"/>
  <c r="O14" i="101"/>
  <c r="K32" i="101"/>
  <c r="S32" i="101"/>
  <c r="O33" i="101"/>
  <c r="F13" i="100"/>
  <c r="O24" i="101"/>
  <c r="J19" i="100"/>
  <c r="K25" i="101"/>
  <c r="G86" i="100"/>
  <c r="I83" i="100"/>
  <c r="F82" i="100"/>
  <c r="H79" i="100"/>
  <c r="J76" i="100"/>
  <c r="G75" i="100"/>
  <c r="I72" i="100"/>
  <c r="F71" i="100"/>
  <c r="H69" i="100"/>
  <c r="J66" i="100"/>
  <c r="G65" i="100"/>
  <c r="I63" i="100"/>
  <c r="F61" i="100"/>
  <c r="H59" i="100"/>
  <c r="J56" i="100"/>
  <c r="G55" i="100"/>
  <c r="Q49" i="100"/>
  <c r="R46" i="100"/>
  <c r="P44" i="100"/>
  <c r="Q40" i="100"/>
  <c r="N50" i="100"/>
  <c r="L48" i="100"/>
  <c r="M45" i="100"/>
  <c r="N41" i="100"/>
  <c r="L39" i="100"/>
  <c r="H50" i="100"/>
  <c r="J48" i="100"/>
  <c r="G47" i="100"/>
  <c r="I45" i="100"/>
  <c r="F44" i="100"/>
  <c r="H41" i="100"/>
  <c r="J39" i="100"/>
  <c r="Q31" i="100"/>
  <c r="R27" i="100"/>
  <c r="P24" i="100"/>
  <c r="Q19" i="100"/>
  <c r="R16" i="100"/>
  <c r="P13" i="100"/>
  <c r="P33" i="100"/>
  <c r="Q29" i="100"/>
  <c r="R25" i="100"/>
  <c r="P22" i="100"/>
  <c r="Q18" i="100"/>
  <c r="R14" i="100"/>
  <c r="P12" i="100"/>
  <c r="N16" i="100"/>
  <c r="M24" i="100"/>
  <c r="N19" i="100"/>
  <c r="L24" i="100"/>
  <c r="M13" i="100"/>
  <c r="M31" i="100"/>
  <c r="M19" i="100"/>
  <c r="N31" i="100"/>
  <c r="L17" i="100"/>
  <c r="N27" i="100"/>
  <c r="L13" i="100"/>
  <c r="H13" i="100"/>
  <c r="F24" i="100"/>
  <c r="I14" i="100"/>
  <c r="J32" i="100"/>
  <c r="G31" i="100"/>
  <c r="F27" i="100"/>
  <c r="J21" i="100"/>
  <c r="G19" i="100"/>
  <c r="I17" i="100"/>
  <c r="F16" i="100"/>
  <c r="G14" i="100"/>
  <c r="I12" i="100"/>
  <c r="H32" i="100"/>
  <c r="J29" i="100"/>
  <c r="H21" i="100"/>
  <c r="J18" i="100"/>
  <c r="G17" i="100"/>
  <c r="O44" i="78"/>
  <c r="Q44" i="78"/>
  <c r="AE17" i="107"/>
  <c r="AF55" i="107"/>
  <c r="AG55" i="107" s="1"/>
  <c r="AH55" i="107" s="1"/>
  <c r="AE56" i="107"/>
  <c r="AE65" i="107"/>
  <c r="AE67" i="107" s="1"/>
  <c r="AE33" i="107"/>
  <c r="AE42" i="107" s="1"/>
  <c r="AG49" i="107"/>
  <c r="AI49" i="107" s="1"/>
  <c r="AH70" i="107"/>
  <c r="AI70" i="107"/>
  <c r="AH78" i="107"/>
  <c r="AI78" i="107"/>
  <c r="AH94" i="107"/>
  <c r="AI94" i="107"/>
  <c r="AI74" i="107"/>
  <c r="AH74" i="107"/>
  <c r="AH82" i="107"/>
  <c r="AI82" i="107"/>
  <c r="AI90" i="107"/>
  <c r="AH90" i="107"/>
  <c r="AJ90" i="107" s="1"/>
  <c r="AI98" i="107"/>
  <c r="AH98" i="107"/>
  <c r="AI86" i="107"/>
  <c r="AH86" i="107"/>
  <c r="AF73" i="107"/>
  <c r="AG73" i="107" s="1"/>
  <c r="AF77" i="107"/>
  <c r="AG77" i="107" s="1"/>
  <c r="AF81" i="107"/>
  <c r="AG81" i="107" s="1"/>
  <c r="AF88" i="107"/>
  <c r="AG88" i="107" s="1"/>
  <c r="AF92" i="107"/>
  <c r="AG92" i="107" s="1"/>
  <c r="AG72" i="107"/>
  <c r="AG76" i="107"/>
  <c r="AG80" i="107"/>
  <c r="AG84" i="107"/>
  <c r="AG96" i="107"/>
  <c r="AG100" i="107"/>
  <c r="AF69" i="107"/>
  <c r="AG69" i="107" s="1"/>
  <c r="AF85" i="107"/>
  <c r="AG85" i="107" s="1"/>
  <c r="AF89" i="107"/>
  <c r="AG89" i="107" s="1"/>
  <c r="AF93" i="107"/>
  <c r="AG93" i="107" s="1"/>
  <c r="AF97" i="107"/>
  <c r="AG97" i="107" s="1"/>
  <c r="AF71" i="107"/>
  <c r="AG71" i="107" s="1"/>
  <c r="AF75" i="107"/>
  <c r="AG75" i="107" s="1"/>
  <c r="AF79" i="107"/>
  <c r="AG79" i="107" s="1"/>
  <c r="AF83" i="107"/>
  <c r="AG83" i="107" s="1"/>
  <c r="AF87" i="107"/>
  <c r="AG87" i="107" s="1"/>
  <c r="AF91" i="107"/>
  <c r="AG91" i="107" s="1"/>
  <c r="AF95" i="107"/>
  <c r="AG95" i="107" s="1"/>
  <c r="AF99" i="107"/>
  <c r="AG99" i="107" s="1"/>
  <c r="AH62" i="107"/>
  <c r="AI62" i="107"/>
  <c r="AF61" i="107"/>
  <c r="AG61" i="107" s="1"/>
  <c r="AF64" i="107"/>
  <c r="AG64" i="107" s="1"/>
  <c r="AG60" i="107"/>
  <c r="AF63" i="107"/>
  <c r="AG63" i="107" s="1"/>
  <c r="AH53" i="107"/>
  <c r="AI53" i="107"/>
  <c r="AF54" i="107"/>
  <c r="AG54" i="107" s="1"/>
  <c r="AI44" i="107"/>
  <c r="AH44" i="107"/>
  <c r="AI45" i="107"/>
  <c r="AH45" i="107"/>
  <c r="AI48" i="107"/>
  <c r="AH48" i="107"/>
  <c r="AF47" i="107"/>
  <c r="AG47" i="107" s="1"/>
  <c r="AF46" i="107"/>
  <c r="AG46" i="107" s="1"/>
  <c r="AF50" i="107"/>
  <c r="AG50" i="107" s="1"/>
  <c r="AI36" i="107"/>
  <c r="AH36" i="107"/>
  <c r="AI38" i="107"/>
  <c r="AH38" i="107"/>
  <c r="AF35" i="107"/>
  <c r="AF37" i="107"/>
  <c r="AG37" i="107" s="1"/>
  <c r="AI26" i="107"/>
  <c r="AH26" i="107"/>
  <c r="AI30" i="107"/>
  <c r="AH30" i="107"/>
  <c r="AG29" i="107"/>
  <c r="AG28" i="107"/>
  <c r="AG32" i="107"/>
  <c r="AF27" i="107"/>
  <c r="AG27" i="107" s="1"/>
  <c r="AF31" i="107"/>
  <c r="AG31" i="107" s="1"/>
  <c r="AF16" i="107"/>
  <c r="AG16" i="107" s="1"/>
  <c r="AI19" i="107"/>
  <c r="AH19" i="107"/>
  <c r="AF21" i="107"/>
  <c r="AG21" i="107" s="1"/>
  <c r="AF20" i="107"/>
  <c r="AI9" i="107"/>
  <c r="AH9" i="107"/>
  <c r="AF7" i="107"/>
  <c r="AG7" i="107" s="1"/>
  <c r="AF6" i="107"/>
  <c r="AG6" i="107" s="1"/>
  <c r="AF8" i="107"/>
  <c r="AG8" i="107" s="1"/>
  <c r="AG5" i="107"/>
  <c r="AF39" i="107" l="1"/>
  <c r="D53" i="100"/>
  <c r="AJ30" i="107"/>
  <c r="AJ9" i="107"/>
  <c r="AG51" i="107"/>
  <c r="H22" i="129" s="1"/>
  <c r="AE58" i="107"/>
  <c r="AG33" i="107"/>
  <c r="F22" i="129" s="1"/>
  <c r="AE24" i="107"/>
  <c r="AJ38" i="107"/>
  <c r="AJ48" i="107"/>
  <c r="AJ86" i="107"/>
  <c r="AJ36" i="107"/>
  <c r="AJ45" i="107"/>
  <c r="AJ98" i="107"/>
  <c r="AJ70" i="107"/>
  <c r="D40" i="100"/>
  <c r="AJ78" i="107"/>
  <c r="AJ19" i="107"/>
  <c r="AJ82" i="107"/>
  <c r="AF17" i="107"/>
  <c r="AH49" i="107"/>
  <c r="AJ49" i="107" s="1"/>
  <c r="AG35" i="107"/>
  <c r="AG39" i="107" s="1"/>
  <c r="G22" i="129" s="1"/>
  <c r="AI55" i="107"/>
  <c r="AJ55" i="107" s="1"/>
  <c r="AF51" i="107"/>
  <c r="AF58" i="107" s="1"/>
  <c r="AF101" i="107"/>
  <c r="AF104" i="107" s="1"/>
  <c r="AJ74" i="107"/>
  <c r="AG56" i="107"/>
  <c r="AJ62" i="107"/>
  <c r="AG65" i="107"/>
  <c r="AG101" i="107"/>
  <c r="AJ26" i="107"/>
  <c r="AF33" i="107"/>
  <c r="AF42" i="107" s="1"/>
  <c r="AG17" i="107"/>
  <c r="AJ44" i="107"/>
  <c r="AJ53" i="107"/>
  <c r="AJ94" i="107"/>
  <c r="AF56" i="107"/>
  <c r="AF65" i="107"/>
  <c r="AF67" i="107" s="1"/>
  <c r="AG20" i="107"/>
  <c r="AG22" i="107" s="1"/>
  <c r="E22" i="129" s="1"/>
  <c r="AF22" i="107"/>
  <c r="AH93" i="107"/>
  <c r="AI93" i="107"/>
  <c r="AI92" i="107"/>
  <c r="AH92" i="107"/>
  <c r="AH89" i="107"/>
  <c r="AI89" i="107"/>
  <c r="AI81" i="107"/>
  <c r="AH81" i="107"/>
  <c r="AJ81" i="107" s="1"/>
  <c r="AH75" i="107"/>
  <c r="AI75" i="107"/>
  <c r="AI77" i="107"/>
  <c r="AH77" i="107"/>
  <c r="AH91" i="107"/>
  <c r="AI91" i="107"/>
  <c r="AH79" i="107"/>
  <c r="AI79" i="107"/>
  <c r="AH99" i="107"/>
  <c r="AI99" i="107"/>
  <c r="AH87" i="107"/>
  <c r="AI87" i="107"/>
  <c r="AI88" i="107"/>
  <c r="AH88" i="107"/>
  <c r="AH95" i="107"/>
  <c r="AI95" i="107"/>
  <c r="AI72" i="107"/>
  <c r="AH72" i="107"/>
  <c r="AI69" i="107"/>
  <c r="AH69" i="107"/>
  <c r="AH83" i="107"/>
  <c r="AI83" i="107"/>
  <c r="AJ83" i="107" s="1"/>
  <c r="AI100" i="107"/>
  <c r="AH100" i="107"/>
  <c r="AH71" i="107"/>
  <c r="AI71" i="107"/>
  <c r="AI84" i="107"/>
  <c r="AH84" i="107"/>
  <c r="AH97" i="107"/>
  <c r="AI97" i="107"/>
  <c r="AJ97" i="107" s="1"/>
  <c r="AH85" i="107"/>
  <c r="AI85" i="107"/>
  <c r="AI73" i="107"/>
  <c r="AH73" i="107"/>
  <c r="AI80" i="107"/>
  <c r="AH80" i="107"/>
  <c r="AI96" i="107"/>
  <c r="AH96" i="107"/>
  <c r="AJ96" i="107" s="1"/>
  <c r="AI76" i="107"/>
  <c r="AH76" i="107"/>
  <c r="AH63" i="107"/>
  <c r="AI63" i="107"/>
  <c r="AI61" i="107"/>
  <c r="AH61" i="107"/>
  <c r="AI64" i="107"/>
  <c r="AH64" i="107"/>
  <c r="AJ64" i="107" s="1"/>
  <c r="AI60" i="107"/>
  <c r="AH60" i="107"/>
  <c r="AH54" i="107"/>
  <c r="AH56" i="107" s="1"/>
  <c r="AI54" i="107"/>
  <c r="AI47" i="107"/>
  <c r="AH47" i="107"/>
  <c r="AI46" i="107"/>
  <c r="AH46" i="107"/>
  <c r="AI50" i="107"/>
  <c r="AH50" i="107"/>
  <c r="AJ50" i="107" s="1"/>
  <c r="AH37" i="107"/>
  <c r="AI37" i="107"/>
  <c r="AH31" i="107"/>
  <c r="AI31" i="107"/>
  <c r="AH27" i="107"/>
  <c r="AI27" i="107"/>
  <c r="AI32" i="107"/>
  <c r="AH32" i="107"/>
  <c r="AI28" i="107"/>
  <c r="AH28" i="107"/>
  <c r="AI29" i="107"/>
  <c r="AH29" i="107"/>
  <c r="AH16" i="107"/>
  <c r="AI16" i="107"/>
  <c r="AI21" i="107"/>
  <c r="AH21" i="107"/>
  <c r="AH8" i="107"/>
  <c r="AI8" i="107"/>
  <c r="AI7" i="107"/>
  <c r="AH7" i="107"/>
  <c r="AH6" i="107"/>
  <c r="AI6" i="107"/>
  <c r="AI5" i="107"/>
  <c r="AH5" i="107"/>
  <c r="AJ29" i="107" l="1"/>
  <c r="AJ71" i="107"/>
  <c r="AE103" i="107"/>
  <c r="AE106" i="107" s="1"/>
  <c r="AJ72" i="107"/>
  <c r="AH20" i="107"/>
  <c r="AH22" i="107" s="1"/>
  <c r="E32" i="129" s="1"/>
  <c r="AI35" i="107"/>
  <c r="AI39" i="107" s="1"/>
  <c r="G37" i="129" s="1"/>
  <c r="AI20" i="107"/>
  <c r="AJ20" i="107" s="1"/>
  <c r="AJ37" i="107"/>
  <c r="AJ63" i="107"/>
  <c r="AJ75" i="107"/>
  <c r="AJ79" i="107"/>
  <c r="AJ31" i="107"/>
  <c r="AI51" i="107"/>
  <c r="H37" i="129" s="1"/>
  <c r="AJ89" i="107"/>
  <c r="AH35" i="107"/>
  <c r="AH39" i="107" s="1"/>
  <c r="G32" i="129" s="1"/>
  <c r="AJ47" i="107"/>
  <c r="AJ61" i="107"/>
  <c r="AJ80" i="107"/>
  <c r="AJ91" i="107"/>
  <c r="AJ16" i="107"/>
  <c r="AJ27" i="107"/>
  <c r="AJ54" i="107"/>
  <c r="AJ87" i="107"/>
  <c r="AH33" i="107"/>
  <c r="F32" i="129" s="1"/>
  <c r="AJ77" i="107"/>
  <c r="AJ76" i="107"/>
  <c r="AJ85" i="107"/>
  <c r="AG58" i="107"/>
  <c r="I22" i="129" s="1"/>
  <c r="AJ46" i="107"/>
  <c r="AI65" i="107"/>
  <c r="AI67" i="107" s="1"/>
  <c r="AJ100" i="107"/>
  <c r="AJ95" i="107"/>
  <c r="AJ6" i="107"/>
  <c r="AJ69" i="107"/>
  <c r="AJ7" i="107"/>
  <c r="AJ99" i="107"/>
  <c r="AG24" i="107"/>
  <c r="D22" i="129"/>
  <c r="AI33" i="107"/>
  <c r="F37" i="129" s="1"/>
  <c r="AG104" i="107"/>
  <c r="K22" i="129"/>
  <c r="AG67" i="107"/>
  <c r="J22" i="129"/>
  <c r="AH17" i="107"/>
  <c r="AI56" i="107"/>
  <c r="AI17" i="107"/>
  <c r="AG42" i="107"/>
  <c r="AH51" i="107"/>
  <c r="AJ32" i="107"/>
  <c r="AJ21" i="107"/>
  <c r="AH101" i="107"/>
  <c r="AJ92" i="107"/>
  <c r="AJ60" i="107"/>
  <c r="AJ8" i="107"/>
  <c r="AF24" i="107"/>
  <c r="AF103" i="107" s="1"/>
  <c r="AF106" i="107" s="1"/>
  <c r="AJ28" i="107"/>
  <c r="AH65" i="107"/>
  <c r="AJ73" i="107"/>
  <c r="AJ84" i="107"/>
  <c r="AI101" i="107"/>
  <c r="AJ88" i="107"/>
  <c r="AJ93" i="107"/>
  <c r="AJ5" i="107"/>
  <c r="AJ33" i="107" l="1"/>
  <c r="AI22" i="107"/>
  <c r="E37" i="129" s="1"/>
  <c r="J37" i="129"/>
  <c r="AJ51" i="107"/>
  <c r="AJ35" i="107"/>
  <c r="AG103" i="107"/>
  <c r="AG106" i="107" s="1"/>
  <c r="AH42" i="107"/>
  <c r="M22" i="129"/>
  <c r="I37" i="129"/>
  <c r="I32" i="129"/>
  <c r="AI104" i="107"/>
  <c r="K37" i="129"/>
  <c r="H32" i="129"/>
  <c r="AH58" i="107"/>
  <c r="AH67" i="107"/>
  <c r="J32" i="129"/>
  <c r="AH24" i="107"/>
  <c r="D32" i="129"/>
  <c r="AH104" i="107"/>
  <c r="K32" i="129"/>
  <c r="AI42" i="107"/>
  <c r="AI24" i="107"/>
  <c r="D37" i="129"/>
  <c r="AI58" i="107"/>
  <c r="M32" i="129" l="1"/>
  <c r="M37" i="129"/>
  <c r="AI103" i="107"/>
  <c r="AI106" i="107" s="1"/>
  <c r="AH103" i="107"/>
  <c r="AH106" i="107" s="1"/>
  <c r="B67" i="107" l="1"/>
  <c r="B65" i="107"/>
  <c r="B58" i="107"/>
  <c r="B56" i="107"/>
  <c r="B51" i="107"/>
  <c r="B42" i="107"/>
  <c r="B39" i="107"/>
  <c r="B33" i="107"/>
  <c r="B24" i="107"/>
  <c r="B22" i="107"/>
  <c r="B17" i="107"/>
  <c r="F2" i="107"/>
  <c r="L2" i="107"/>
  <c r="P2" i="107"/>
  <c r="T2" i="107"/>
  <c r="W2" i="107"/>
  <c r="F3" i="107"/>
  <c r="G3" i="107"/>
  <c r="H3" i="107"/>
  <c r="I3" i="107"/>
  <c r="J3" i="107"/>
  <c r="L3" i="107"/>
  <c r="M3" i="107"/>
  <c r="N3" i="107"/>
  <c r="P3" i="107"/>
  <c r="Q3" i="107"/>
  <c r="R3" i="107"/>
  <c r="T3" i="107"/>
  <c r="U3" i="107"/>
  <c r="W3" i="107"/>
  <c r="H33" i="110"/>
  <c r="G33" i="110"/>
  <c r="F33" i="110"/>
  <c r="E33" i="110"/>
  <c r="D33" i="110"/>
  <c r="C33" i="110"/>
  <c r="B33" i="110"/>
  <c r="A4" i="100"/>
  <c r="A4" i="124"/>
  <c r="A4" i="101"/>
  <c r="A4" i="123"/>
  <c r="A4" i="102"/>
  <c r="E54" i="78"/>
  <c r="E53" i="78"/>
  <c r="E52" i="78"/>
  <c r="E51" i="78"/>
  <c r="E50" i="78"/>
  <c r="E49" i="78"/>
  <c r="S9" i="77"/>
  <c r="H2" i="110" s="1"/>
  <c r="Q9" i="77"/>
  <c r="O9" i="77"/>
  <c r="M9" i="77"/>
  <c r="K9" i="77"/>
  <c r="I9" i="77"/>
  <c r="G9" i="77"/>
  <c r="J2" i="129" l="1"/>
  <c r="I2" i="129"/>
  <c r="H2" i="129"/>
  <c r="G2" i="129"/>
  <c r="F2" i="129"/>
  <c r="C40" i="101" s="1"/>
  <c r="S33" i="115" s="1"/>
  <c r="E2" i="129"/>
  <c r="D2" i="129"/>
  <c r="O78" i="107" l="1"/>
  <c r="AD101" i="107"/>
  <c r="AD104" i="107" s="1"/>
  <c r="AD17" i="107"/>
  <c r="AD22" i="107"/>
  <c r="AD39" i="107"/>
  <c r="AD51" i="107"/>
  <c r="AD56" i="107"/>
  <c r="AD65" i="107"/>
  <c r="AD67" i="107" s="1"/>
  <c r="AK99" i="107"/>
  <c r="AK98" i="107"/>
  <c r="AK97" i="107"/>
  <c r="AK96" i="107"/>
  <c r="AK95" i="107"/>
  <c r="AK94" i="107"/>
  <c r="AK93" i="107"/>
  <c r="AK92" i="107"/>
  <c r="AK91" i="107"/>
  <c r="AK90" i="107"/>
  <c r="AK89" i="107"/>
  <c r="AK88" i="107"/>
  <c r="AK87" i="107"/>
  <c r="AK86" i="107"/>
  <c r="AK85" i="107"/>
  <c r="AK84" i="107"/>
  <c r="AK83" i="107"/>
  <c r="AK82" i="107"/>
  <c r="AK81" i="107"/>
  <c r="AK80" i="107"/>
  <c r="AK79" i="107"/>
  <c r="AK78" i="107"/>
  <c r="AK77" i="107"/>
  <c r="AK76" i="107"/>
  <c r="AK75" i="107"/>
  <c r="AK74" i="107"/>
  <c r="AK73" i="107"/>
  <c r="AK72" i="107"/>
  <c r="AK71" i="107"/>
  <c r="AK70" i="107"/>
  <c r="AK69" i="107"/>
  <c r="AK64" i="107"/>
  <c r="AK63" i="107"/>
  <c r="AK62" i="107"/>
  <c r="AK61" i="107"/>
  <c r="AK60" i="107"/>
  <c r="AK55" i="107"/>
  <c r="AK54" i="107"/>
  <c r="AK53" i="107"/>
  <c r="AK50" i="107"/>
  <c r="AK49" i="107"/>
  <c r="AK48" i="107"/>
  <c r="AK47" i="107"/>
  <c r="AK46" i="107"/>
  <c r="AK45" i="107"/>
  <c r="AK44" i="107"/>
  <c r="AK38" i="107"/>
  <c r="AK37" i="107"/>
  <c r="AK36" i="107"/>
  <c r="AK35" i="107"/>
  <c r="AK28" i="107"/>
  <c r="AK32" i="107"/>
  <c r="AK31" i="107"/>
  <c r="AK30" i="107"/>
  <c r="AK29" i="107"/>
  <c r="AK27" i="107"/>
  <c r="AK26" i="107"/>
  <c r="V97" i="107"/>
  <c r="V98" i="107"/>
  <c r="V99" i="107"/>
  <c r="S96" i="107"/>
  <c r="S97" i="107"/>
  <c r="S98" i="107"/>
  <c r="S99" i="107"/>
  <c r="O96" i="107"/>
  <c r="O97" i="107"/>
  <c r="O98" i="107"/>
  <c r="O99" i="107"/>
  <c r="K96" i="107"/>
  <c r="K97" i="107"/>
  <c r="K98" i="107"/>
  <c r="W98" i="107" s="1"/>
  <c r="K99" i="107"/>
  <c r="G2" i="110"/>
  <c r="F2" i="110"/>
  <c r="E2" i="110"/>
  <c r="D2" i="110"/>
  <c r="C2" i="110"/>
  <c r="B2" i="110"/>
  <c r="B53" i="1"/>
  <c r="AK33" i="107" l="1"/>
  <c r="W97" i="107"/>
  <c r="Y97" i="107" s="1"/>
  <c r="AD42" i="107"/>
  <c r="Y98" i="107"/>
  <c r="W99" i="107"/>
  <c r="Y99" i="107" s="1"/>
  <c r="AD24" i="107"/>
  <c r="AD58" i="107"/>
  <c r="AD103" i="107" l="1"/>
  <c r="AD106" i="107" s="1"/>
  <c r="M54" i="78"/>
  <c r="M53" i="78"/>
  <c r="M52" i="78"/>
  <c r="M51" i="78"/>
  <c r="M50" i="78"/>
  <c r="M49" i="78"/>
  <c r="A56" i="78"/>
  <c r="A54" i="78"/>
  <c r="A53" i="78"/>
  <c r="A52" i="78"/>
  <c r="A51" i="78"/>
  <c r="A50" i="78"/>
  <c r="G56" i="77"/>
  <c r="A87" i="101"/>
  <c r="A84" i="101"/>
  <c r="A81" i="101"/>
  <c r="B80" i="101"/>
  <c r="B79" i="101"/>
  <c r="A78" i="101"/>
  <c r="A77" i="101"/>
  <c r="B76" i="101"/>
  <c r="B75" i="101"/>
  <c r="A74" i="101"/>
  <c r="B73" i="101"/>
  <c r="B72" i="101"/>
  <c r="B71" i="101"/>
  <c r="B70" i="101"/>
  <c r="B69" i="101"/>
  <c r="A68" i="101"/>
  <c r="B67" i="101"/>
  <c r="B66" i="101"/>
  <c r="B65" i="101"/>
  <c r="B64" i="101"/>
  <c r="A63" i="101"/>
  <c r="A62" i="101"/>
  <c r="B61" i="101"/>
  <c r="B60" i="101"/>
  <c r="B59" i="101"/>
  <c r="B58" i="101"/>
  <c r="A57" i="101"/>
  <c r="B56" i="101"/>
  <c r="B55" i="101"/>
  <c r="A52" i="101"/>
  <c r="B51" i="101"/>
  <c r="B50" i="101"/>
  <c r="B49" i="101"/>
  <c r="B48" i="101"/>
  <c r="B47" i="101"/>
  <c r="B46" i="101"/>
  <c r="B45" i="101"/>
  <c r="B44" i="101"/>
  <c r="A43" i="101"/>
  <c r="B42" i="101"/>
  <c r="B41" i="101"/>
  <c r="B40" i="101"/>
  <c r="B39" i="101"/>
  <c r="A38" i="101"/>
  <c r="A34" i="101"/>
  <c r="B33" i="101"/>
  <c r="B32" i="101"/>
  <c r="B31" i="101"/>
  <c r="A30" i="101"/>
  <c r="B29" i="101"/>
  <c r="B28" i="101"/>
  <c r="B27" i="101"/>
  <c r="A26" i="101"/>
  <c r="B25" i="101"/>
  <c r="B24" i="101"/>
  <c r="A23" i="101"/>
  <c r="B22" i="101"/>
  <c r="B21" i="101"/>
  <c r="A20" i="101"/>
  <c r="B19" i="101"/>
  <c r="B18" i="101"/>
  <c r="B17" i="101"/>
  <c r="B16" i="101"/>
  <c r="A15" i="101"/>
  <c r="B14" i="101"/>
  <c r="B13" i="101"/>
  <c r="B12" i="101"/>
  <c r="A11" i="101"/>
  <c r="B211" i="107" l="1"/>
  <c r="B210" i="107"/>
  <c r="B209" i="107"/>
  <c r="B208" i="107"/>
  <c r="B207" i="107"/>
  <c r="B206" i="107"/>
  <c r="B205" i="107"/>
  <c r="B204" i="107"/>
  <c r="B203" i="107"/>
  <c r="B202" i="107"/>
  <c r="B201" i="107"/>
  <c r="B200" i="107"/>
  <c r="B199" i="107"/>
  <c r="B198" i="107"/>
  <c r="B197" i="107"/>
  <c r="B196" i="107"/>
  <c r="B195" i="107"/>
  <c r="B194" i="107"/>
  <c r="B193" i="107"/>
  <c r="B192" i="107"/>
  <c r="B191" i="107"/>
  <c r="B190" i="107"/>
  <c r="B189" i="107"/>
  <c r="B188" i="107"/>
  <c r="B187" i="107"/>
  <c r="B186" i="107"/>
  <c r="B185" i="107"/>
  <c r="B184" i="107"/>
  <c r="B183" i="107"/>
  <c r="B182" i="107"/>
  <c r="B181" i="107"/>
  <c r="B180" i="107"/>
  <c r="W179" i="107"/>
  <c r="V179" i="107"/>
  <c r="U179" i="107"/>
  <c r="T179" i="107"/>
  <c r="S179" i="107"/>
  <c r="R179" i="107"/>
  <c r="Q179" i="107"/>
  <c r="P179" i="107"/>
  <c r="O179" i="107"/>
  <c r="N179" i="107"/>
  <c r="M179" i="107"/>
  <c r="L179" i="107"/>
  <c r="K179" i="107"/>
  <c r="J179" i="107"/>
  <c r="I179" i="107"/>
  <c r="H179" i="107"/>
  <c r="G179" i="107"/>
  <c r="F179" i="107"/>
  <c r="D179" i="107"/>
  <c r="B179" i="107"/>
  <c r="B174" i="107"/>
  <c r="B173" i="107"/>
  <c r="B172" i="107"/>
  <c r="B171" i="107"/>
  <c r="B161" i="107"/>
  <c r="B160" i="107"/>
  <c r="B159" i="107"/>
  <c r="B158" i="107"/>
  <c r="B157" i="107"/>
  <c r="B156" i="107"/>
  <c r="B155" i="107"/>
  <c r="W151" i="107"/>
  <c r="V151" i="107"/>
  <c r="U151" i="107"/>
  <c r="T151" i="107"/>
  <c r="S151" i="107"/>
  <c r="R151" i="107"/>
  <c r="Q151" i="107"/>
  <c r="P151" i="107"/>
  <c r="O151" i="107"/>
  <c r="N151" i="107"/>
  <c r="M151" i="107"/>
  <c r="L151" i="107"/>
  <c r="K151" i="107"/>
  <c r="J151" i="107"/>
  <c r="I151" i="107"/>
  <c r="H151" i="107"/>
  <c r="G151" i="107"/>
  <c r="F151" i="107"/>
  <c r="D151" i="107"/>
  <c r="B151" i="107"/>
  <c r="B149" i="107"/>
  <c r="B148" i="107"/>
  <c r="B147" i="107"/>
  <c r="B146" i="107"/>
  <c r="W145" i="107"/>
  <c r="V145" i="107"/>
  <c r="U145" i="107"/>
  <c r="T145" i="107"/>
  <c r="S145" i="107"/>
  <c r="R145" i="107"/>
  <c r="Q145" i="107"/>
  <c r="P145" i="107"/>
  <c r="O145" i="107"/>
  <c r="N145" i="107"/>
  <c r="M145" i="107"/>
  <c r="L145" i="107"/>
  <c r="K145" i="107"/>
  <c r="J145" i="107"/>
  <c r="I145" i="107"/>
  <c r="H145" i="107"/>
  <c r="G145" i="107"/>
  <c r="F145" i="107"/>
  <c r="D145" i="107"/>
  <c r="B145" i="107"/>
  <c r="B143" i="107"/>
  <c r="B142" i="107"/>
  <c r="B141" i="107"/>
  <c r="B140" i="107"/>
  <c r="B139" i="107"/>
  <c r="B138" i="107"/>
  <c r="B137" i="107"/>
  <c r="B120" i="107"/>
  <c r="B119" i="107"/>
  <c r="B118" i="107"/>
  <c r="B117" i="107"/>
  <c r="B116" i="107"/>
  <c r="D174" i="107"/>
  <c r="V63" i="107"/>
  <c r="S63" i="107"/>
  <c r="O63" i="107"/>
  <c r="K63" i="107"/>
  <c r="D189" i="107"/>
  <c r="V78" i="107"/>
  <c r="S78" i="107"/>
  <c r="K78" i="107"/>
  <c r="B132" i="107"/>
  <c r="B131" i="107"/>
  <c r="B130" i="107"/>
  <c r="D156" i="107"/>
  <c r="W63" i="107" l="1"/>
  <c r="Y63" i="107" s="1"/>
  <c r="Y179" i="107"/>
  <c r="AA179" i="107" s="1"/>
  <c r="Y145" i="107"/>
  <c r="AA145" i="107" s="1"/>
  <c r="Y151" i="107"/>
  <c r="AA151" i="107" s="1"/>
  <c r="W78" i="107"/>
  <c r="Y78" i="107" s="1"/>
  <c r="K45" i="107"/>
  <c r="D181" i="107"/>
  <c r="D143" i="107"/>
  <c r="D139" i="107"/>
  <c r="B212" i="107"/>
  <c r="B166" i="107"/>
  <c r="B165" i="107"/>
  <c r="B164" i="107"/>
  <c r="B163" i="107"/>
  <c r="B129" i="107"/>
  <c r="W163" i="107"/>
  <c r="V163" i="107"/>
  <c r="U163" i="107"/>
  <c r="T163" i="107"/>
  <c r="S163" i="107"/>
  <c r="R163" i="107"/>
  <c r="Q163" i="107"/>
  <c r="P163" i="107"/>
  <c r="O163" i="107"/>
  <c r="N163" i="107"/>
  <c r="M163" i="107"/>
  <c r="L163" i="107"/>
  <c r="K163" i="107"/>
  <c r="J163" i="107"/>
  <c r="I163" i="107"/>
  <c r="H163" i="107"/>
  <c r="G163" i="107"/>
  <c r="F163" i="107"/>
  <c r="W129" i="107"/>
  <c r="V129" i="107"/>
  <c r="U129" i="107"/>
  <c r="T129" i="107"/>
  <c r="S129" i="107"/>
  <c r="R129" i="107"/>
  <c r="Q129" i="107"/>
  <c r="P129" i="107"/>
  <c r="O129" i="107"/>
  <c r="N129" i="107"/>
  <c r="M129" i="107"/>
  <c r="L129" i="107"/>
  <c r="K129" i="107"/>
  <c r="J129" i="107"/>
  <c r="I129" i="107"/>
  <c r="H129" i="107"/>
  <c r="G129" i="107"/>
  <c r="F129" i="107"/>
  <c r="D163" i="107"/>
  <c r="D129" i="107"/>
  <c r="V114" i="107"/>
  <c r="S114" i="107"/>
  <c r="O114" i="107"/>
  <c r="K114" i="107"/>
  <c r="X177" i="107"/>
  <c r="X162" i="107"/>
  <c r="X169" i="107" s="1"/>
  <c r="X144" i="107"/>
  <c r="X153" i="107" s="1"/>
  <c r="V115" i="107"/>
  <c r="S115" i="107"/>
  <c r="O115" i="107"/>
  <c r="K115" i="107"/>
  <c r="G6" i="101"/>
  <c r="Y129" i="107" l="1"/>
  <c r="AA129" i="107" s="1"/>
  <c r="W174" i="107" l="1"/>
  <c r="W189" i="107"/>
  <c r="AA78" i="107"/>
  <c r="G189" i="107"/>
  <c r="R189" i="107"/>
  <c r="N189" i="107"/>
  <c r="J189" i="107"/>
  <c r="F189" i="107"/>
  <c r="Q189" i="107"/>
  <c r="I189" i="107"/>
  <c r="U189" i="107"/>
  <c r="M189" i="107"/>
  <c r="H189" i="107"/>
  <c r="T189" i="107"/>
  <c r="P189" i="107"/>
  <c r="L189" i="107"/>
  <c r="K189" i="107"/>
  <c r="S189" i="107"/>
  <c r="V189" i="107"/>
  <c r="O189" i="107"/>
  <c r="AA63" i="107"/>
  <c r="U174" i="107"/>
  <c r="Q174" i="107"/>
  <c r="M174" i="107"/>
  <c r="I174" i="107"/>
  <c r="T174" i="107"/>
  <c r="J174" i="107"/>
  <c r="S174" i="107"/>
  <c r="H174" i="107"/>
  <c r="N174" i="107"/>
  <c r="P174" i="107"/>
  <c r="F174" i="107"/>
  <c r="R174" i="107"/>
  <c r="L174" i="107"/>
  <c r="G174" i="107"/>
  <c r="K174" i="107"/>
  <c r="V174" i="107"/>
  <c r="O174" i="107"/>
  <c r="Y174" i="107" l="1"/>
  <c r="AA174" i="107" s="1"/>
  <c r="Y189" i="107"/>
  <c r="AA189" i="107" s="1"/>
  <c r="O4" i="110" l="1"/>
  <c r="O3" i="110"/>
  <c r="O2" i="110"/>
  <c r="N4" i="110" l="1"/>
  <c r="N3" i="110"/>
  <c r="N2" i="110"/>
  <c r="AK5" i="107" l="1"/>
  <c r="AK7" i="107"/>
  <c r="D118" i="107" s="1"/>
  <c r="AK9" i="107"/>
  <c r="D120" i="107" s="1"/>
  <c r="AK16" i="107"/>
  <c r="D127" i="107" s="1"/>
  <c r="AK21" i="107"/>
  <c r="D132" i="107" s="1"/>
  <c r="D137" i="107"/>
  <c r="D148" i="107"/>
  <c r="D158" i="107"/>
  <c r="D159" i="107"/>
  <c r="D160" i="107"/>
  <c r="D161" i="107"/>
  <c r="D172" i="107"/>
  <c r="D183" i="107"/>
  <c r="D191" i="107"/>
  <c r="D192" i="107"/>
  <c r="D195" i="107"/>
  <c r="D196" i="107"/>
  <c r="D197" i="107"/>
  <c r="D198" i="107"/>
  <c r="D200" i="107"/>
  <c r="D202" i="107"/>
  <c r="D204" i="107"/>
  <c r="D206" i="107"/>
  <c r="D207" i="107"/>
  <c r="D210" i="107"/>
  <c r="AK100" i="107"/>
  <c r="D138" i="107"/>
  <c r="D140" i="107"/>
  <c r="D141" i="107"/>
  <c r="D155" i="107"/>
  <c r="D180" i="107"/>
  <c r="D185" i="107"/>
  <c r="D187" i="107"/>
  <c r="D193" i="107"/>
  <c r="B80" i="123"/>
  <c r="B79" i="123"/>
  <c r="B80" i="124"/>
  <c r="B79" i="124"/>
  <c r="B76" i="123"/>
  <c r="B75" i="123"/>
  <c r="B76" i="124"/>
  <c r="B75" i="124"/>
  <c r="B73" i="123"/>
  <c r="B72" i="123"/>
  <c r="B71" i="123"/>
  <c r="B70" i="123"/>
  <c r="B69" i="123"/>
  <c r="B73" i="124"/>
  <c r="B72" i="124"/>
  <c r="B71" i="124"/>
  <c r="B70" i="124"/>
  <c r="B69" i="124"/>
  <c r="B67" i="123"/>
  <c r="B66" i="123"/>
  <c r="B65" i="123"/>
  <c r="B64" i="123"/>
  <c r="B67" i="124"/>
  <c r="B66" i="124"/>
  <c r="B65" i="124"/>
  <c r="B64" i="124"/>
  <c r="B61" i="123"/>
  <c r="B60" i="123"/>
  <c r="B59" i="123"/>
  <c r="B58" i="123"/>
  <c r="B61" i="124"/>
  <c r="B60" i="124"/>
  <c r="B59" i="124"/>
  <c r="B58" i="124"/>
  <c r="B56" i="123"/>
  <c r="B55" i="123"/>
  <c r="B56" i="124"/>
  <c r="B55" i="124"/>
  <c r="B51" i="123"/>
  <c r="B50" i="123"/>
  <c r="B49" i="123"/>
  <c r="B48" i="123"/>
  <c r="B47" i="123"/>
  <c r="B46" i="123"/>
  <c r="B45" i="123"/>
  <c r="B44" i="123"/>
  <c r="B51" i="124"/>
  <c r="B50" i="124"/>
  <c r="B49" i="124"/>
  <c r="B48" i="124"/>
  <c r="B47" i="124"/>
  <c r="B46" i="124"/>
  <c r="B45" i="124"/>
  <c r="B44" i="124"/>
  <c r="B42" i="123"/>
  <c r="B41" i="123"/>
  <c r="B40" i="123"/>
  <c r="B42" i="124"/>
  <c r="B41" i="124"/>
  <c r="B40" i="124"/>
  <c r="B39" i="123"/>
  <c r="B39" i="124"/>
  <c r="B33" i="123"/>
  <c r="B32" i="123"/>
  <c r="B31" i="123"/>
  <c r="B29" i="123"/>
  <c r="B28" i="123"/>
  <c r="B27" i="123"/>
  <c r="B25" i="123"/>
  <c r="B24" i="123"/>
  <c r="B22" i="123"/>
  <c r="B21" i="123"/>
  <c r="B19" i="123"/>
  <c r="B18" i="123"/>
  <c r="B17" i="123"/>
  <c r="B16" i="123"/>
  <c r="B14" i="123"/>
  <c r="B13" i="123"/>
  <c r="B33" i="124"/>
  <c r="B32" i="124"/>
  <c r="B31" i="124"/>
  <c r="B29" i="124"/>
  <c r="B28" i="124"/>
  <c r="B27" i="124"/>
  <c r="B25" i="124"/>
  <c r="B24" i="124"/>
  <c r="B22" i="124"/>
  <c r="B21" i="124"/>
  <c r="B19" i="124"/>
  <c r="B18" i="124"/>
  <c r="B17" i="124"/>
  <c r="B16" i="124"/>
  <c r="B14" i="124"/>
  <c r="B13" i="124"/>
  <c r="B12" i="123"/>
  <c r="B12" i="124"/>
  <c r="D211" i="107" l="1"/>
  <c r="S208" i="107"/>
  <c r="O208" i="107"/>
  <c r="K208" i="107"/>
  <c r="G208" i="107"/>
  <c r="P208" i="107"/>
  <c r="V208" i="107"/>
  <c r="R208" i="107"/>
  <c r="N208" i="107"/>
  <c r="J208" i="107"/>
  <c r="F208" i="107"/>
  <c r="L208" i="107"/>
  <c r="W208" i="107"/>
  <c r="U208" i="107"/>
  <c r="Q208" i="107"/>
  <c r="M208" i="107"/>
  <c r="I208" i="107"/>
  <c r="D208" i="107"/>
  <c r="T208" i="107"/>
  <c r="H208" i="107"/>
  <c r="D142" i="107"/>
  <c r="D199" i="107"/>
  <c r="D184" i="107"/>
  <c r="D166" i="107"/>
  <c r="AK19" i="107"/>
  <c r="D130" i="107" s="1"/>
  <c r="D171" i="107"/>
  <c r="D157" i="107"/>
  <c r="D147" i="107"/>
  <c r="AK20" i="107"/>
  <c r="D131" i="107" s="1"/>
  <c r="D203" i="107"/>
  <c r="D188" i="107"/>
  <c r="D209" i="107"/>
  <c r="D205" i="107"/>
  <c r="D201" i="107"/>
  <c r="D194" i="107"/>
  <c r="D190" i="107"/>
  <c r="D186" i="107"/>
  <c r="D182" i="107"/>
  <c r="D173" i="107"/>
  <c r="D149" i="107"/>
  <c r="AK6" i="107"/>
  <c r="D117" i="107" s="1"/>
  <c r="AJ101" i="107"/>
  <c r="AJ104" i="107" s="1"/>
  <c r="AK8" i="107"/>
  <c r="D119" i="107" s="1"/>
  <c r="D116" i="107"/>
  <c r="AJ65" i="107"/>
  <c r="AJ67" i="107" s="1"/>
  <c r="AJ56" i="107"/>
  <c r="AJ17" i="107"/>
  <c r="AJ22" i="107"/>
  <c r="AJ39" i="107"/>
  <c r="D146" i="107"/>
  <c r="Y208" i="107" l="1"/>
  <c r="AA208" i="107" s="1"/>
  <c r="AK51" i="107"/>
  <c r="AK22" i="107"/>
  <c r="AK56" i="107"/>
  <c r="D164" i="107"/>
  <c r="D165" i="107"/>
  <c r="AK65" i="107"/>
  <c r="AK67" i="107" s="1"/>
  <c r="AK17" i="107"/>
  <c r="AK101" i="107"/>
  <c r="AK39" i="107"/>
  <c r="AJ58" i="107"/>
  <c r="AJ24" i="107"/>
  <c r="AJ42" i="107" s="1"/>
  <c r="AK104" i="107" l="1"/>
  <c r="D212" i="107"/>
  <c r="C40" i="124"/>
  <c r="S33" i="128" s="1"/>
  <c r="AK24" i="107"/>
  <c r="AK42" i="107" s="1"/>
  <c r="D162" i="107"/>
  <c r="F46" i="110" s="1"/>
  <c r="AK58" i="107"/>
  <c r="D128" i="107"/>
  <c r="AJ103" i="107"/>
  <c r="AJ106" i="107" s="1"/>
  <c r="D150" i="107"/>
  <c r="E46" i="110" s="1"/>
  <c r="D175" i="107"/>
  <c r="D177" i="107" s="1"/>
  <c r="D133" i="107"/>
  <c r="C46" i="110" s="1"/>
  <c r="D167" i="107"/>
  <c r="G46" i="110" s="1"/>
  <c r="D54" i="123" l="1"/>
  <c r="D54" i="102"/>
  <c r="D54" i="124"/>
  <c r="D54" i="101"/>
  <c r="B46" i="110"/>
  <c r="E47" i="110"/>
  <c r="D47" i="110"/>
  <c r="F47" i="110"/>
  <c r="C47" i="110"/>
  <c r="H46" i="110"/>
  <c r="D215" i="107"/>
  <c r="B47" i="110"/>
  <c r="AK103" i="107"/>
  <c r="AK106" i="107" s="1"/>
  <c r="D144" i="107"/>
  <c r="D169" i="107"/>
  <c r="D135" i="107"/>
  <c r="A47" i="110"/>
  <c r="AA97" i="107"/>
  <c r="U101" i="107"/>
  <c r="T101" i="107"/>
  <c r="R101" i="107"/>
  <c r="Q101" i="107"/>
  <c r="P101" i="107"/>
  <c r="N101" i="107"/>
  <c r="M101" i="107"/>
  <c r="L101" i="107"/>
  <c r="J101" i="107"/>
  <c r="I101" i="107"/>
  <c r="H101" i="107"/>
  <c r="G101" i="107"/>
  <c r="F101" i="107"/>
  <c r="D101" i="107"/>
  <c r="D54" i="100" l="1"/>
  <c r="D46" i="110"/>
  <c r="C53" i="101" s="1"/>
  <c r="D153" i="107"/>
  <c r="D214" i="107" s="1"/>
  <c r="D217" i="107" s="1"/>
  <c r="C54" i="101"/>
  <c r="C53" i="124"/>
  <c r="AK107" i="107" a="1"/>
  <c r="AK107" i="107" s="1"/>
  <c r="S210" i="107" l="1"/>
  <c r="O210" i="107"/>
  <c r="K210" i="107"/>
  <c r="G210" i="107"/>
  <c r="H210" i="107"/>
  <c r="V210" i="107"/>
  <c r="R210" i="107"/>
  <c r="N210" i="107"/>
  <c r="J210" i="107"/>
  <c r="F210" i="107"/>
  <c r="T210" i="107"/>
  <c r="P210" i="107"/>
  <c r="U210" i="107"/>
  <c r="Q210" i="107"/>
  <c r="M210" i="107"/>
  <c r="I210" i="107"/>
  <c r="L210" i="107"/>
  <c r="U209" i="107"/>
  <c r="Q209" i="107"/>
  <c r="M209" i="107"/>
  <c r="I209" i="107"/>
  <c r="V209" i="107"/>
  <c r="J209" i="107"/>
  <c r="T209" i="107"/>
  <c r="P209" i="107"/>
  <c r="L209" i="107"/>
  <c r="H209" i="107"/>
  <c r="N209" i="107"/>
  <c r="S209" i="107"/>
  <c r="O209" i="107"/>
  <c r="K209" i="107"/>
  <c r="G209" i="107"/>
  <c r="R209" i="107"/>
  <c r="F209" i="107"/>
  <c r="W210" i="107"/>
  <c r="W209" i="107"/>
  <c r="AA98" i="107"/>
  <c r="AA99" i="107"/>
  <c r="X51" i="107"/>
  <c r="X58" i="107" s="1"/>
  <c r="U51" i="107"/>
  <c r="T51" i="107"/>
  <c r="R51" i="107"/>
  <c r="Q51" i="107"/>
  <c r="P51" i="107"/>
  <c r="N51" i="107"/>
  <c r="M51" i="107"/>
  <c r="L51" i="107"/>
  <c r="J51" i="107"/>
  <c r="I51" i="107"/>
  <c r="H51" i="107"/>
  <c r="G51" i="107"/>
  <c r="F51" i="107"/>
  <c r="D51" i="107"/>
  <c r="X33" i="107"/>
  <c r="U33" i="107"/>
  <c r="T33" i="107"/>
  <c r="R33" i="107"/>
  <c r="Q33" i="107"/>
  <c r="P33" i="107"/>
  <c r="N33" i="107"/>
  <c r="M33" i="107"/>
  <c r="L33" i="107"/>
  <c r="J33" i="107"/>
  <c r="I33" i="107"/>
  <c r="H33" i="107"/>
  <c r="G33" i="107"/>
  <c r="F33" i="107"/>
  <c r="D33" i="107"/>
  <c r="V96" i="107"/>
  <c r="V95" i="107"/>
  <c r="S95" i="107"/>
  <c r="O95" i="107"/>
  <c r="K95" i="107"/>
  <c r="V94" i="107"/>
  <c r="S94" i="107"/>
  <c r="O94" i="107"/>
  <c r="K94" i="107"/>
  <c r="V93" i="107"/>
  <c r="S93" i="107"/>
  <c r="O93" i="107"/>
  <c r="K93" i="107"/>
  <c r="V92" i="107"/>
  <c r="S92" i="107"/>
  <c r="O92" i="107"/>
  <c r="K92" i="107"/>
  <c r="V91" i="107"/>
  <c r="S91" i="107"/>
  <c r="O91" i="107"/>
  <c r="K91" i="107"/>
  <c r="V90" i="107"/>
  <c r="S90" i="107"/>
  <c r="O90" i="107"/>
  <c r="K90" i="107"/>
  <c r="V89" i="107"/>
  <c r="S89" i="107"/>
  <c r="O89" i="107"/>
  <c r="K89" i="107"/>
  <c r="K53" i="107"/>
  <c r="O53" i="107"/>
  <c r="S53" i="107"/>
  <c r="V53" i="107"/>
  <c r="K54" i="107"/>
  <c r="O54" i="107"/>
  <c r="S54" i="107"/>
  <c r="V54" i="107"/>
  <c r="K55" i="107"/>
  <c r="O55" i="107"/>
  <c r="S55" i="107"/>
  <c r="V55" i="107"/>
  <c r="B167" i="107"/>
  <c r="D56" i="107"/>
  <c r="F56" i="107"/>
  <c r="G56" i="107"/>
  <c r="H56" i="107"/>
  <c r="I56" i="107"/>
  <c r="J56" i="107"/>
  <c r="L56" i="107"/>
  <c r="M56" i="107"/>
  <c r="N56" i="107"/>
  <c r="P56" i="107"/>
  <c r="Q56" i="107"/>
  <c r="R56" i="107"/>
  <c r="T56" i="107"/>
  <c r="U56" i="107"/>
  <c r="X67" i="107"/>
  <c r="B177" i="107"/>
  <c r="B175" i="107"/>
  <c r="U65" i="107"/>
  <c r="T65" i="107"/>
  <c r="R65" i="107"/>
  <c r="Q65" i="107"/>
  <c r="P65" i="107"/>
  <c r="N65" i="107"/>
  <c r="M65" i="107"/>
  <c r="L65" i="107"/>
  <c r="J65" i="107"/>
  <c r="I65" i="107"/>
  <c r="H65" i="107"/>
  <c r="G65" i="107"/>
  <c r="F65" i="107"/>
  <c r="D65" i="107"/>
  <c r="V64" i="107"/>
  <c r="S64" i="107"/>
  <c r="O64" i="107"/>
  <c r="K64" i="107"/>
  <c r="V62" i="107"/>
  <c r="S62" i="107"/>
  <c r="O62" i="107"/>
  <c r="K62" i="107"/>
  <c r="V61" i="107"/>
  <c r="S61" i="107"/>
  <c r="O61" i="107"/>
  <c r="K61" i="107"/>
  <c r="V60" i="107"/>
  <c r="S60" i="107"/>
  <c r="O60" i="107"/>
  <c r="K60" i="107"/>
  <c r="B169" i="107"/>
  <c r="V50" i="107"/>
  <c r="S50" i="107"/>
  <c r="O50" i="107"/>
  <c r="K50" i="107"/>
  <c r="V49" i="107"/>
  <c r="S49" i="107"/>
  <c r="O49" i="107"/>
  <c r="K49" i="107"/>
  <c r="V48" i="107"/>
  <c r="S48" i="107"/>
  <c r="O48" i="107"/>
  <c r="K48" i="107"/>
  <c r="V47" i="107"/>
  <c r="S47" i="107"/>
  <c r="O47" i="107"/>
  <c r="K47" i="107"/>
  <c r="V46" i="107"/>
  <c r="S46" i="107"/>
  <c r="O46" i="107"/>
  <c r="K46" i="107"/>
  <c r="V45" i="107"/>
  <c r="S45" i="107"/>
  <c r="O45" i="107"/>
  <c r="V44" i="107"/>
  <c r="S44" i="107"/>
  <c r="O44" i="107"/>
  <c r="K44" i="107"/>
  <c r="N67" i="107" l="1"/>
  <c r="F67" i="107"/>
  <c r="W44" i="107"/>
  <c r="Y44" i="107" s="1"/>
  <c r="H67" i="107"/>
  <c r="J67" i="107"/>
  <c r="U67" i="107"/>
  <c r="M67" i="107"/>
  <c r="W61" i="107"/>
  <c r="Y61" i="107" s="1"/>
  <c r="W64" i="107"/>
  <c r="Y64" i="107" s="1"/>
  <c r="AA64" i="107" s="1"/>
  <c r="W89" i="107"/>
  <c r="Y89" i="107" s="1"/>
  <c r="W91" i="107"/>
  <c r="Y91" i="107" s="1"/>
  <c r="W93" i="107"/>
  <c r="Y93" i="107" s="1"/>
  <c r="W95" i="107"/>
  <c r="Y95" i="107" s="1"/>
  <c r="W53" i="107"/>
  <c r="Y53" i="107" s="1"/>
  <c r="W55" i="107"/>
  <c r="Y55" i="107" s="1"/>
  <c r="W46" i="107"/>
  <c r="Y46" i="107" s="1"/>
  <c r="W48" i="107"/>
  <c r="Y48" i="107" s="1"/>
  <c r="W50" i="107"/>
  <c r="Y50" i="107" s="1"/>
  <c r="Y209" i="107"/>
  <c r="AA209" i="107" s="1"/>
  <c r="W49" i="107"/>
  <c r="Y49" i="107" s="1"/>
  <c r="Y210" i="107"/>
  <c r="AA210" i="107" s="1"/>
  <c r="W47" i="107"/>
  <c r="Y47" i="107" s="1"/>
  <c r="W45" i="107"/>
  <c r="Y45" i="107" s="1"/>
  <c r="W54" i="107"/>
  <c r="Y54" i="107" s="1"/>
  <c r="W60" i="107"/>
  <c r="Y60" i="107" s="1"/>
  <c r="W62" i="107"/>
  <c r="Y62" i="107" s="1"/>
  <c r="W90" i="107"/>
  <c r="Y90" i="107" s="1"/>
  <c r="W92" i="107"/>
  <c r="Y92" i="107" s="1"/>
  <c r="W94" i="107"/>
  <c r="Y94" i="107" s="1"/>
  <c r="W96" i="107"/>
  <c r="Y96" i="107" s="1"/>
  <c r="D67" i="107"/>
  <c r="B162" i="107"/>
  <c r="K51" i="107"/>
  <c r="O51" i="107"/>
  <c r="V51" i="107"/>
  <c r="S51" i="107"/>
  <c r="S56" i="107"/>
  <c r="K56" i="107"/>
  <c r="O56" i="107"/>
  <c r="V56" i="107"/>
  <c r="I67" i="107"/>
  <c r="Q67" i="107"/>
  <c r="R67" i="107"/>
  <c r="G67" i="107"/>
  <c r="L67" i="107"/>
  <c r="P67" i="107"/>
  <c r="T67" i="107"/>
  <c r="L58" i="107"/>
  <c r="H58" i="107"/>
  <c r="M58" i="107"/>
  <c r="R58" i="107"/>
  <c r="S65" i="107"/>
  <c r="V65" i="107"/>
  <c r="K65" i="107"/>
  <c r="O65" i="107"/>
  <c r="I58" i="107"/>
  <c r="N58" i="107"/>
  <c r="F58" i="107"/>
  <c r="J58" i="107"/>
  <c r="P58" i="107"/>
  <c r="U58" i="107"/>
  <c r="T58" i="107"/>
  <c r="G58" i="107"/>
  <c r="D58" i="107"/>
  <c r="Q58" i="107"/>
  <c r="T205" i="107" l="1"/>
  <c r="P205" i="107"/>
  <c r="L205" i="107"/>
  <c r="H205" i="107"/>
  <c r="G205" i="107"/>
  <c r="R205" i="107"/>
  <c r="J205" i="107"/>
  <c r="Q205" i="107"/>
  <c r="I205" i="107"/>
  <c r="N205" i="107"/>
  <c r="F205" i="107"/>
  <c r="U205" i="107"/>
  <c r="M205" i="107"/>
  <c r="W205" i="107"/>
  <c r="V205" i="107"/>
  <c r="K205" i="107"/>
  <c r="S205" i="107"/>
  <c r="O205" i="107"/>
  <c r="AA94" i="107"/>
  <c r="W51" i="107"/>
  <c r="W56" i="107"/>
  <c r="K67" i="107"/>
  <c r="O67" i="107"/>
  <c r="V67" i="107"/>
  <c r="S67" i="107"/>
  <c r="W65" i="107"/>
  <c r="V58" i="107"/>
  <c r="O58" i="107"/>
  <c r="S58" i="107"/>
  <c r="K58" i="107"/>
  <c r="Y65" i="107" l="1"/>
  <c r="Y56" i="107"/>
  <c r="AA56" i="107" s="1"/>
  <c r="Y205" i="107"/>
  <c r="AA205" i="107" s="1"/>
  <c r="W172" i="107"/>
  <c r="W203" i="107"/>
  <c r="W155" i="107"/>
  <c r="W157" i="107"/>
  <c r="W159" i="107"/>
  <c r="W165" i="107"/>
  <c r="W164" i="107"/>
  <c r="W202" i="107"/>
  <c r="W161" i="107"/>
  <c r="W166" i="107"/>
  <c r="G206" i="107"/>
  <c r="L206" i="107"/>
  <c r="R206" i="107"/>
  <c r="N206" i="107"/>
  <c r="J206" i="107"/>
  <c r="F206" i="107"/>
  <c r="P206" i="107"/>
  <c r="U206" i="107"/>
  <c r="Q206" i="107"/>
  <c r="M206" i="107"/>
  <c r="I206" i="107"/>
  <c r="T206" i="107"/>
  <c r="H206" i="107"/>
  <c r="V206" i="107"/>
  <c r="K206" i="107"/>
  <c r="O206" i="107"/>
  <c r="S206" i="107"/>
  <c r="U207" i="107"/>
  <c r="Q207" i="107"/>
  <c r="M207" i="107"/>
  <c r="I207" i="107"/>
  <c r="N207" i="107"/>
  <c r="T207" i="107"/>
  <c r="P207" i="107"/>
  <c r="L207" i="107"/>
  <c r="H207" i="107"/>
  <c r="J207" i="107"/>
  <c r="G207" i="107"/>
  <c r="R207" i="107"/>
  <c r="F207" i="107"/>
  <c r="V207" i="107"/>
  <c r="S207" i="107"/>
  <c r="K207" i="107"/>
  <c r="O207" i="107"/>
  <c r="W207" i="107"/>
  <c r="W206" i="107"/>
  <c r="R204" i="107"/>
  <c r="N204" i="107"/>
  <c r="J204" i="107"/>
  <c r="F204" i="107"/>
  <c r="U204" i="107"/>
  <c r="Q204" i="107"/>
  <c r="M204" i="107"/>
  <c r="I204" i="107"/>
  <c r="P204" i="107"/>
  <c r="H204" i="107"/>
  <c r="G204" i="107"/>
  <c r="T204" i="107"/>
  <c r="L204" i="107"/>
  <c r="V204" i="107"/>
  <c r="K204" i="107"/>
  <c r="O204" i="107"/>
  <c r="S204" i="107"/>
  <c r="G160" i="107"/>
  <c r="N160" i="107"/>
  <c r="R160" i="107"/>
  <c r="F160" i="107"/>
  <c r="T160" i="107"/>
  <c r="P160" i="107"/>
  <c r="L160" i="107"/>
  <c r="H160" i="107"/>
  <c r="J160" i="107"/>
  <c r="I160" i="107"/>
  <c r="Q160" i="107"/>
  <c r="M160" i="107"/>
  <c r="U160" i="107"/>
  <c r="K160" i="107"/>
  <c r="O160" i="107"/>
  <c r="S160" i="107"/>
  <c r="V160" i="107"/>
  <c r="T201" i="107"/>
  <c r="P201" i="107"/>
  <c r="L201" i="107"/>
  <c r="H201" i="107"/>
  <c r="G201" i="107"/>
  <c r="N201" i="107"/>
  <c r="F201" i="107"/>
  <c r="U201" i="107"/>
  <c r="M201" i="107"/>
  <c r="R201" i="107"/>
  <c r="J201" i="107"/>
  <c r="Q201" i="107"/>
  <c r="I201" i="107"/>
  <c r="S201" i="107"/>
  <c r="K201" i="107"/>
  <c r="V201" i="107"/>
  <c r="O201" i="107"/>
  <c r="G171" i="107"/>
  <c r="N171" i="107"/>
  <c r="J171" i="107"/>
  <c r="T171" i="107"/>
  <c r="P171" i="107"/>
  <c r="L171" i="107"/>
  <c r="H171" i="107"/>
  <c r="R171" i="107"/>
  <c r="F171" i="107"/>
  <c r="Q171" i="107"/>
  <c r="M171" i="107"/>
  <c r="I171" i="107"/>
  <c r="U171" i="107"/>
  <c r="S171" i="107"/>
  <c r="K171" i="107"/>
  <c r="V171" i="107"/>
  <c r="O171" i="107"/>
  <c r="AA92" i="107"/>
  <c r="AA90" i="107"/>
  <c r="R200" i="107"/>
  <c r="N200" i="107"/>
  <c r="J200" i="107"/>
  <c r="F200" i="107"/>
  <c r="U200" i="107"/>
  <c r="Q200" i="107"/>
  <c r="M200" i="107"/>
  <c r="I200" i="107"/>
  <c r="G200" i="107"/>
  <c r="T200" i="107"/>
  <c r="L200" i="107"/>
  <c r="P200" i="107"/>
  <c r="H200" i="107"/>
  <c r="O200" i="107"/>
  <c r="S200" i="107"/>
  <c r="V200" i="107"/>
  <c r="K200" i="107"/>
  <c r="W171" i="107"/>
  <c r="W200" i="107"/>
  <c r="G173" i="107"/>
  <c r="U173" i="107"/>
  <c r="P173" i="107"/>
  <c r="J173" i="107"/>
  <c r="T173" i="107"/>
  <c r="N173" i="107"/>
  <c r="I173" i="107"/>
  <c r="Q173" i="107"/>
  <c r="L173" i="107"/>
  <c r="F173" i="107"/>
  <c r="R173" i="107"/>
  <c r="M173" i="107"/>
  <c r="H173" i="107"/>
  <c r="O173" i="107"/>
  <c r="K173" i="107"/>
  <c r="S173" i="107"/>
  <c r="V173" i="107"/>
  <c r="T203" i="107"/>
  <c r="P203" i="107"/>
  <c r="L203" i="107"/>
  <c r="H203" i="107"/>
  <c r="G203" i="107"/>
  <c r="Q203" i="107"/>
  <c r="I203" i="107"/>
  <c r="N203" i="107"/>
  <c r="F203" i="107"/>
  <c r="U203" i="107"/>
  <c r="M203" i="107"/>
  <c r="J203" i="107"/>
  <c r="R203" i="107"/>
  <c r="S203" i="107"/>
  <c r="V203" i="107"/>
  <c r="K203" i="107"/>
  <c r="O203" i="107"/>
  <c r="W173" i="107"/>
  <c r="R202" i="107"/>
  <c r="N202" i="107"/>
  <c r="J202" i="107"/>
  <c r="F202" i="107"/>
  <c r="U202" i="107"/>
  <c r="Q202" i="107"/>
  <c r="M202" i="107"/>
  <c r="I202" i="107"/>
  <c r="P202" i="107"/>
  <c r="H202" i="107"/>
  <c r="G202" i="107"/>
  <c r="T202" i="107"/>
  <c r="L202" i="107"/>
  <c r="K202" i="107"/>
  <c r="O202" i="107"/>
  <c r="S202" i="107"/>
  <c r="V202" i="107"/>
  <c r="U172" i="107"/>
  <c r="Q172" i="107"/>
  <c r="M172" i="107"/>
  <c r="I172" i="107"/>
  <c r="T172" i="107"/>
  <c r="L172" i="107"/>
  <c r="H172" i="107"/>
  <c r="R172" i="107"/>
  <c r="N172" i="107"/>
  <c r="J172" i="107"/>
  <c r="F172" i="107"/>
  <c r="P172" i="107"/>
  <c r="G172" i="107"/>
  <c r="S172" i="107"/>
  <c r="K172" i="107"/>
  <c r="O172" i="107"/>
  <c r="V172" i="107"/>
  <c r="W204" i="107"/>
  <c r="W201" i="107"/>
  <c r="W160" i="107"/>
  <c r="AA50" i="107"/>
  <c r="U161" i="107"/>
  <c r="Q161" i="107"/>
  <c r="M161" i="107"/>
  <c r="I161" i="107"/>
  <c r="L161" i="107"/>
  <c r="H161" i="107"/>
  <c r="T161" i="107"/>
  <c r="R161" i="107"/>
  <c r="N161" i="107"/>
  <c r="J161" i="107"/>
  <c r="F161" i="107"/>
  <c r="P161" i="107"/>
  <c r="G161" i="107"/>
  <c r="S161" i="107"/>
  <c r="K161" i="107"/>
  <c r="O161" i="107"/>
  <c r="V161" i="107"/>
  <c r="G156" i="107"/>
  <c r="R156" i="107"/>
  <c r="N156" i="107"/>
  <c r="J156" i="107"/>
  <c r="F156" i="107"/>
  <c r="U156" i="107"/>
  <c r="Q156" i="107"/>
  <c r="M156" i="107"/>
  <c r="I156" i="107"/>
  <c r="T156" i="107"/>
  <c r="P156" i="107"/>
  <c r="L156" i="107"/>
  <c r="H156" i="107"/>
  <c r="K156" i="107"/>
  <c r="S156" i="107"/>
  <c r="O156" i="107"/>
  <c r="V156" i="107"/>
  <c r="U157" i="107"/>
  <c r="Q157" i="107"/>
  <c r="M157" i="107"/>
  <c r="I157" i="107"/>
  <c r="T157" i="107"/>
  <c r="P157" i="107"/>
  <c r="L157" i="107"/>
  <c r="H157" i="107"/>
  <c r="G157" i="107"/>
  <c r="J157" i="107"/>
  <c r="F157" i="107"/>
  <c r="R157" i="107"/>
  <c r="N157" i="107"/>
  <c r="K157" i="107"/>
  <c r="V157" i="107"/>
  <c r="O157" i="107"/>
  <c r="S157" i="107"/>
  <c r="U159" i="107"/>
  <c r="Q159" i="107"/>
  <c r="M159" i="107"/>
  <c r="I159" i="107"/>
  <c r="T159" i="107"/>
  <c r="P159" i="107"/>
  <c r="L159" i="107"/>
  <c r="H159" i="107"/>
  <c r="G159" i="107"/>
  <c r="J159" i="107"/>
  <c r="F159" i="107"/>
  <c r="R159" i="107"/>
  <c r="N159" i="107"/>
  <c r="S159" i="107"/>
  <c r="V159" i="107"/>
  <c r="K159" i="107"/>
  <c r="O159" i="107"/>
  <c r="U155" i="107"/>
  <c r="Q155" i="107"/>
  <c r="M155" i="107"/>
  <c r="I155" i="107"/>
  <c r="T155" i="107"/>
  <c r="P155" i="107"/>
  <c r="L155" i="107"/>
  <c r="H155" i="107"/>
  <c r="G155" i="107"/>
  <c r="J155" i="107"/>
  <c r="F155" i="107"/>
  <c r="R155" i="107"/>
  <c r="N155" i="107"/>
  <c r="O155" i="107"/>
  <c r="S155" i="107"/>
  <c r="V155" i="107"/>
  <c r="K155" i="107"/>
  <c r="G158" i="107"/>
  <c r="R158" i="107"/>
  <c r="N158" i="107"/>
  <c r="J158" i="107"/>
  <c r="F158" i="107"/>
  <c r="U158" i="107"/>
  <c r="Q158" i="107"/>
  <c r="M158" i="107"/>
  <c r="I158" i="107"/>
  <c r="T158" i="107"/>
  <c r="P158" i="107"/>
  <c r="L158" i="107"/>
  <c r="H158" i="107"/>
  <c r="S158" i="107"/>
  <c r="V158" i="107"/>
  <c r="K158" i="107"/>
  <c r="O158" i="107"/>
  <c r="W158" i="107"/>
  <c r="W156" i="107"/>
  <c r="AA46" i="107"/>
  <c r="AA96" i="107"/>
  <c r="AA95" i="107"/>
  <c r="AA93" i="107"/>
  <c r="AA53" i="107"/>
  <c r="M164" i="107"/>
  <c r="H164" i="107"/>
  <c r="N164" i="107"/>
  <c r="I164" i="107"/>
  <c r="T164" i="107"/>
  <c r="U164" i="107"/>
  <c r="R164" i="107"/>
  <c r="P164" i="107"/>
  <c r="F164" i="107"/>
  <c r="Q164" i="107"/>
  <c r="J164" i="107"/>
  <c r="L164" i="107"/>
  <c r="G164" i="107"/>
  <c r="O164" i="107"/>
  <c r="S164" i="107"/>
  <c r="V164" i="107"/>
  <c r="K164" i="107"/>
  <c r="AA55" i="107"/>
  <c r="I166" i="107"/>
  <c r="P166" i="107"/>
  <c r="J166" i="107"/>
  <c r="U166" i="107"/>
  <c r="F166" i="107"/>
  <c r="L166" i="107"/>
  <c r="G166" i="107"/>
  <c r="Q166" i="107"/>
  <c r="H166" i="107"/>
  <c r="M166" i="107"/>
  <c r="T166" i="107"/>
  <c r="R166" i="107"/>
  <c r="N166" i="107"/>
  <c r="S166" i="107"/>
  <c r="O166" i="107"/>
  <c r="V166" i="107"/>
  <c r="K166" i="107"/>
  <c r="AA62" i="107"/>
  <c r="AA49" i="107"/>
  <c r="AA91" i="107"/>
  <c r="AA89" i="107"/>
  <c r="AA47" i="107"/>
  <c r="AA48" i="107"/>
  <c r="AA61" i="107"/>
  <c r="AA54" i="107"/>
  <c r="M165" i="107"/>
  <c r="H165" i="107"/>
  <c r="J165" i="107"/>
  <c r="I165" i="107"/>
  <c r="T165" i="107"/>
  <c r="R165" i="107"/>
  <c r="U165" i="107"/>
  <c r="N165" i="107"/>
  <c r="P165" i="107"/>
  <c r="G165" i="107"/>
  <c r="Q165" i="107"/>
  <c r="F165" i="107"/>
  <c r="L165" i="107"/>
  <c r="K165" i="107"/>
  <c r="O165" i="107"/>
  <c r="V165" i="107"/>
  <c r="S165" i="107"/>
  <c r="AA45" i="107"/>
  <c r="AA44" i="107"/>
  <c r="Y51" i="107"/>
  <c r="AA60" i="107"/>
  <c r="W67" i="107"/>
  <c r="W58" i="107"/>
  <c r="W175" i="107" l="1"/>
  <c r="W177" i="107" s="1"/>
  <c r="W53" i="124" s="1"/>
  <c r="Y202" i="107"/>
  <c r="AA202" i="107" s="1"/>
  <c r="Y165" i="107"/>
  <c r="AA165" i="107" s="1"/>
  <c r="Y159" i="107"/>
  <c r="AA159" i="107" s="1"/>
  <c r="Y173" i="107"/>
  <c r="AA173" i="107" s="1"/>
  <c r="Y160" i="107"/>
  <c r="AA160" i="107" s="1"/>
  <c r="Y204" i="107"/>
  <c r="AA204" i="107" s="1"/>
  <c r="W167" i="107"/>
  <c r="Y164" i="107"/>
  <c r="AA164" i="107" s="1"/>
  <c r="Y155" i="107"/>
  <c r="AA155" i="107" s="1"/>
  <c r="Y157" i="107"/>
  <c r="AA157" i="107" s="1"/>
  <c r="Y172" i="107"/>
  <c r="AA172" i="107" s="1"/>
  <c r="Y207" i="107"/>
  <c r="AA207" i="107" s="1"/>
  <c r="Y156" i="107"/>
  <c r="AA156" i="107" s="1"/>
  <c r="Y203" i="107"/>
  <c r="AA203" i="107" s="1"/>
  <c r="Y200" i="107"/>
  <c r="AA200" i="107" s="1"/>
  <c r="Y171" i="107"/>
  <c r="AA171" i="107" s="1"/>
  <c r="Y206" i="107"/>
  <c r="AA206" i="107" s="1"/>
  <c r="Y161" i="107"/>
  <c r="AA161" i="107" s="1"/>
  <c r="Y201" i="107"/>
  <c r="AA201" i="107" s="1"/>
  <c r="Y166" i="107"/>
  <c r="AA166" i="107" s="1"/>
  <c r="Y158" i="107"/>
  <c r="AA158" i="107" s="1"/>
  <c r="W162" i="107"/>
  <c r="G162" i="107"/>
  <c r="I162" i="107"/>
  <c r="N162" i="107"/>
  <c r="K162" i="107"/>
  <c r="V162" i="107"/>
  <c r="F162" i="107"/>
  <c r="M162" i="107"/>
  <c r="J162" i="107"/>
  <c r="Q162" i="107"/>
  <c r="U175" i="107"/>
  <c r="U177" i="107" s="1"/>
  <c r="U53" i="124" s="1"/>
  <c r="G175" i="107"/>
  <c r="G177" i="107" s="1"/>
  <c r="G53" i="124" s="1"/>
  <c r="R175" i="107"/>
  <c r="R177" i="107" s="1"/>
  <c r="R53" i="124" s="1"/>
  <c r="P162" i="107"/>
  <c r="R162" i="107"/>
  <c r="T162" i="107"/>
  <c r="H162" i="107"/>
  <c r="S162" i="107"/>
  <c r="K175" i="107"/>
  <c r="K177" i="107" s="1"/>
  <c r="F175" i="107"/>
  <c r="F177" i="107" s="1"/>
  <c r="F53" i="124" s="1"/>
  <c r="I175" i="107"/>
  <c r="I177" i="107" s="1"/>
  <c r="I53" i="124" s="1"/>
  <c r="M175" i="107"/>
  <c r="M177" i="107" s="1"/>
  <c r="M53" i="124" s="1"/>
  <c r="Q175" i="107"/>
  <c r="Q177" i="107" s="1"/>
  <c r="Q53" i="124" s="1"/>
  <c r="V167" i="107"/>
  <c r="G167" i="107"/>
  <c r="Q167" i="107"/>
  <c r="U167" i="107"/>
  <c r="H167" i="107"/>
  <c r="O175" i="107"/>
  <c r="F167" i="107"/>
  <c r="T167" i="107"/>
  <c r="M167" i="107"/>
  <c r="V175" i="107"/>
  <c r="V177" i="107" s="1"/>
  <c r="J175" i="107"/>
  <c r="J177" i="107" s="1"/>
  <c r="J53" i="124" s="1"/>
  <c r="N175" i="107"/>
  <c r="N177" i="107" s="1"/>
  <c r="N53" i="124" s="1"/>
  <c r="S167" i="107"/>
  <c r="L167" i="107"/>
  <c r="P167" i="107"/>
  <c r="I167" i="107"/>
  <c r="U162" i="107"/>
  <c r="L162" i="107"/>
  <c r="S175" i="107"/>
  <c r="S177" i="107" s="1"/>
  <c r="H175" i="107"/>
  <c r="H177" i="107" s="1"/>
  <c r="H53" i="124" s="1"/>
  <c r="L175" i="107"/>
  <c r="L177" i="107" s="1"/>
  <c r="L53" i="124" s="1"/>
  <c r="P175" i="107"/>
  <c r="P177" i="107" s="1"/>
  <c r="P53" i="124" s="1"/>
  <c r="T175" i="107"/>
  <c r="T177" i="107" s="1"/>
  <c r="T53" i="124" s="1"/>
  <c r="K167" i="107"/>
  <c r="O167" i="107"/>
  <c r="J167" i="107"/>
  <c r="R167" i="107"/>
  <c r="N167" i="107"/>
  <c r="O162" i="107"/>
  <c r="AA65" i="107"/>
  <c r="Y67" i="107"/>
  <c r="AA67" i="107" s="1"/>
  <c r="AA51" i="107"/>
  <c r="Y58" i="107"/>
  <c r="AA58" i="107" s="1"/>
  <c r="W169" i="107" l="1"/>
  <c r="W53" i="123" s="1"/>
  <c r="Y162" i="107"/>
  <c r="S169" i="107"/>
  <c r="Y167" i="107"/>
  <c r="AA167" i="107" s="1"/>
  <c r="Y175" i="107"/>
  <c r="V169" i="107"/>
  <c r="J169" i="107"/>
  <c r="J53" i="123" s="1"/>
  <c r="P169" i="107"/>
  <c r="P53" i="123" s="1"/>
  <c r="I169" i="107"/>
  <c r="I53" i="123" s="1"/>
  <c r="Q169" i="107"/>
  <c r="Q53" i="123" s="1"/>
  <c r="O169" i="107"/>
  <c r="T169" i="107"/>
  <c r="T53" i="123" s="1"/>
  <c r="R169" i="107"/>
  <c r="R53" i="123" s="1"/>
  <c r="K169" i="107"/>
  <c r="N169" i="107"/>
  <c r="N53" i="123" s="1"/>
  <c r="H169" i="107"/>
  <c r="H53" i="123" s="1"/>
  <c r="F169" i="107"/>
  <c r="F53" i="123" s="1"/>
  <c r="G169" i="107"/>
  <c r="G53" i="123" s="1"/>
  <c r="U169" i="107"/>
  <c r="U53" i="123" s="1"/>
  <c r="M169" i="107"/>
  <c r="M53" i="123" s="1"/>
  <c r="O177" i="107"/>
  <c r="Y177" i="107" s="1"/>
  <c r="L169" i="107"/>
  <c r="L53" i="123" s="1"/>
  <c r="V88" i="107"/>
  <c r="S88" i="107"/>
  <c r="O88" i="107"/>
  <c r="K88" i="107"/>
  <c r="V87" i="107"/>
  <c r="S87" i="107"/>
  <c r="O87" i="107"/>
  <c r="K87" i="107"/>
  <c r="V86" i="107"/>
  <c r="S86" i="107"/>
  <c r="O86" i="107"/>
  <c r="K86" i="107"/>
  <c r="V85" i="107"/>
  <c r="S85" i="107"/>
  <c r="O85" i="107"/>
  <c r="K85" i="107"/>
  <c r="V84" i="107"/>
  <c r="S84" i="107"/>
  <c r="O84" i="107"/>
  <c r="K84" i="107"/>
  <c r="V83" i="107"/>
  <c r="S83" i="107"/>
  <c r="O83" i="107"/>
  <c r="K83" i="107"/>
  <c r="V82" i="107"/>
  <c r="S82" i="107"/>
  <c r="O82" i="107"/>
  <c r="K82" i="107"/>
  <c r="V81" i="107"/>
  <c r="S81" i="107"/>
  <c r="O81" i="107"/>
  <c r="K81" i="107"/>
  <c r="V80" i="107"/>
  <c r="S80" i="107"/>
  <c r="O80" i="107"/>
  <c r="K80" i="107"/>
  <c r="V30" i="107"/>
  <c r="S30" i="107"/>
  <c r="O30" i="107"/>
  <c r="K30" i="107"/>
  <c r="U22" i="107"/>
  <c r="U17" i="107"/>
  <c r="R22" i="107"/>
  <c r="R17" i="107"/>
  <c r="J22" i="107"/>
  <c r="J17" i="107"/>
  <c r="U39" i="107"/>
  <c r="R39" i="107"/>
  <c r="J39" i="107"/>
  <c r="W30" i="107" l="1"/>
  <c r="Y30" i="107" s="1"/>
  <c r="W81" i="107"/>
  <c r="Y81" i="107" s="1"/>
  <c r="W83" i="107"/>
  <c r="W85" i="107"/>
  <c r="Y85" i="107" s="1"/>
  <c r="W87" i="107"/>
  <c r="Y87" i="107" s="1"/>
  <c r="J42" i="107"/>
  <c r="R42" i="107"/>
  <c r="U42" i="107"/>
  <c r="Y169" i="107"/>
  <c r="AA169" i="107" s="1"/>
  <c r="W80" i="107"/>
  <c r="Y80" i="107" s="1"/>
  <c r="W82" i="107"/>
  <c r="Y82" i="107" s="1"/>
  <c r="W84" i="107"/>
  <c r="Y84" i="107" s="1"/>
  <c r="W86" i="107"/>
  <c r="Y86" i="107" s="1"/>
  <c r="W88" i="107"/>
  <c r="Y88" i="107" s="1"/>
  <c r="Y83" i="107"/>
  <c r="AA175" i="107"/>
  <c r="AA177" i="107"/>
  <c r="AA162" i="107"/>
  <c r="U24" i="107"/>
  <c r="J24" i="107"/>
  <c r="J104" i="107"/>
  <c r="R24" i="107"/>
  <c r="R104" i="107"/>
  <c r="U104" i="107"/>
  <c r="W195" i="107" l="1"/>
  <c r="AA84" i="107"/>
  <c r="R103" i="107"/>
  <c r="U103" i="107"/>
  <c r="J103" i="107"/>
  <c r="I39" i="107"/>
  <c r="I22" i="107"/>
  <c r="I17" i="107"/>
  <c r="C53" i="123"/>
  <c r="C40" i="123"/>
  <c r="S33" i="126" s="1"/>
  <c r="C8" i="123"/>
  <c r="W40" i="124"/>
  <c r="X40" i="124" s="1"/>
  <c r="Z40" i="124" s="1"/>
  <c r="Q80" i="128"/>
  <c r="P80" i="128"/>
  <c r="N80" i="128"/>
  <c r="M80" i="128"/>
  <c r="L80" i="128"/>
  <c r="J80" i="128"/>
  <c r="I80" i="128"/>
  <c r="H80" i="128"/>
  <c r="F80" i="128"/>
  <c r="E80" i="128"/>
  <c r="D80" i="128"/>
  <c r="C80" i="128"/>
  <c r="B80" i="128"/>
  <c r="A80" i="128"/>
  <c r="Q77" i="128"/>
  <c r="P77" i="128"/>
  <c r="N77" i="128"/>
  <c r="M77" i="128"/>
  <c r="L77" i="128"/>
  <c r="J77" i="128"/>
  <c r="I77" i="128"/>
  <c r="H77" i="128"/>
  <c r="F77" i="128"/>
  <c r="E77" i="128"/>
  <c r="D77" i="128"/>
  <c r="C77" i="128"/>
  <c r="B77" i="128"/>
  <c r="A77" i="128"/>
  <c r="Q74" i="128"/>
  <c r="P74" i="128"/>
  <c r="N74" i="128"/>
  <c r="M74" i="128"/>
  <c r="L74" i="128"/>
  <c r="J74" i="128"/>
  <c r="I74" i="128"/>
  <c r="H74" i="128"/>
  <c r="F74" i="128"/>
  <c r="E74" i="128"/>
  <c r="D74" i="128"/>
  <c r="C74" i="128"/>
  <c r="B74" i="128"/>
  <c r="A74" i="128"/>
  <c r="A73" i="128"/>
  <c r="A72" i="128"/>
  <c r="A71" i="128"/>
  <c r="Q70" i="128"/>
  <c r="P70" i="128"/>
  <c r="N70" i="128"/>
  <c r="M70" i="128"/>
  <c r="L70" i="128"/>
  <c r="J70" i="128"/>
  <c r="I70" i="128"/>
  <c r="H70" i="128"/>
  <c r="F70" i="128"/>
  <c r="E70" i="128"/>
  <c r="D70" i="128"/>
  <c r="C70" i="128"/>
  <c r="B70" i="128"/>
  <c r="A70" i="128"/>
  <c r="A69" i="128"/>
  <c r="A68" i="128"/>
  <c r="Q67" i="128"/>
  <c r="P67" i="128"/>
  <c r="N67" i="128"/>
  <c r="M67" i="128"/>
  <c r="L67" i="128"/>
  <c r="J67" i="128"/>
  <c r="I67" i="128"/>
  <c r="H67" i="128"/>
  <c r="F67" i="128"/>
  <c r="E67" i="128"/>
  <c r="D67" i="128"/>
  <c r="C67" i="128"/>
  <c r="B67" i="128"/>
  <c r="A67" i="128"/>
  <c r="A66" i="128"/>
  <c r="A65" i="128"/>
  <c r="A64" i="128"/>
  <c r="A63" i="128"/>
  <c r="A62" i="128"/>
  <c r="Q61" i="128"/>
  <c r="P61" i="128"/>
  <c r="N61" i="128"/>
  <c r="M61" i="128"/>
  <c r="L61" i="128"/>
  <c r="J61" i="128"/>
  <c r="I61" i="128"/>
  <c r="H61" i="128"/>
  <c r="F61" i="128"/>
  <c r="E61" i="128"/>
  <c r="D61" i="128"/>
  <c r="C61" i="128"/>
  <c r="B61" i="128"/>
  <c r="A61" i="128"/>
  <c r="A60" i="128"/>
  <c r="A59" i="128"/>
  <c r="A58" i="128"/>
  <c r="A57" i="128"/>
  <c r="A56" i="128"/>
  <c r="Q55" i="128"/>
  <c r="P55" i="128"/>
  <c r="N55" i="128"/>
  <c r="M55" i="128"/>
  <c r="L55" i="128"/>
  <c r="J55" i="128"/>
  <c r="I55" i="128"/>
  <c r="H55" i="128"/>
  <c r="F55" i="128"/>
  <c r="E55" i="128"/>
  <c r="D55" i="128"/>
  <c r="C55" i="128"/>
  <c r="B55" i="128"/>
  <c r="A55" i="128"/>
  <c r="A54" i="128"/>
  <c r="A53" i="128"/>
  <c r="A52" i="128"/>
  <c r="A51" i="128"/>
  <c r="A50" i="128"/>
  <c r="A49" i="128"/>
  <c r="A48" i="128"/>
  <c r="A47" i="128"/>
  <c r="A46" i="128"/>
  <c r="Q45" i="128"/>
  <c r="P45" i="128"/>
  <c r="N45" i="128"/>
  <c r="M45" i="128"/>
  <c r="L45" i="128"/>
  <c r="J45" i="128"/>
  <c r="I45" i="128"/>
  <c r="H45" i="128"/>
  <c r="F45" i="128"/>
  <c r="E45" i="128"/>
  <c r="D45" i="128"/>
  <c r="C45" i="128"/>
  <c r="B45" i="128"/>
  <c r="A45" i="128"/>
  <c r="A44" i="128"/>
  <c r="A43" i="128"/>
  <c r="A42" i="128"/>
  <c r="A41" i="128"/>
  <c r="A40" i="128"/>
  <c r="A39" i="128"/>
  <c r="A38" i="128"/>
  <c r="A37" i="128"/>
  <c r="Q36" i="128"/>
  <c r="P36" i="128"/>
  <c r="N36" i="128"/>
  <c r="M36" i="128"/>
  <c r="L36" i="128"/>
  <c r="J36" i="128"/>
  <c r="I36" i="128"/>
  <c r="H36" i="128"/>
  <c r="F36" i="128"/>
  <c r="E36" i="128"/>
  <c r="D36" i="128"/>
  <c r="C36" i="128"/>
  <c r="B36" i="128"/>
  <c r="A36" i="128"/>
  <c r="A35" i="128"/>
  <c r="A34" i="128"/>
  <c r="A33" i="128"/>
  <c r="A32" i="128"/>
  <c r="Q27" i="128"/>
  <c r="P27" i="128"/>
  <c r="N27" i="128"/>
  <c r="M27" i="128"/>
  <c r="L27" i="128"/>
  <c r="J27" i="128"/>
  <c r="I27" i="128"/>
  <c r="H27" i="128"/>
  <c r="F27" i="128"/>
  <c r="E27" i="128"/>
  <c r="D27" i="128"/>
  <c r="C27" i="128"/>
  <c r="B27" i="128"/>
  <c r="A27" i="128"/>
  <c r="A26" i="128"/>
  <c r="A25" i="128"/>
  <c r="A24" i="128"/>
  <c r="A23" i="128"/>
  <c r="A22" i="128"/>
  <c r="U28" i="124"/>
  <c r="R28" i="124"/>
  <c r="Q28" i="124"/>
  <c r="P28" i="124"/>
  <c r="N28" i="124"/>
  <c r="M28" i="124"/>
  <c r="L28" i="124"/>
  <c r="J28" i="124"/>
  <c r="I28" i="124"/>
  <c r="H28" i="124"/>
  <c r="G28" i="124"/>
  <c r="F28" i="124"/>
  <c r="A21" i="128"/>
  <c r="A20" i="128"/>
  <c r="Q19" i="128"/>
  <c r="P19" i="128"/>
  <c r="N19" i="128"/>
  <c r="M19" i="128"/>
  <c r="L19" i="128"/>
  <c r="J19" i="128"/>
  <c r="I19" i="128"/>
  <c r="H19" i="128"/>
  <c r="F19" i="128"/>
  <c r="E19" i="128"/>
  <c r="D19" i="128"/>
  <c r="C19" i="128"/>
  <c r="B19" i="128"/>
  <c r="A19" i="128"/>
  <c r="A18" i="128"/>
  <c r="A17" i="128"/>
  <c r="Q16" i="128"/>
  <c r="P16" i="128"/>
  <c r="N16" i="128"/>
  <c r="M16" i="128"/>
  <c r="L16" i="128"/>
  <c r="J16" i="128"/>
  <c r="I16" i="128"/>
  <c r="H16" i="128"/>
  <c r="F16" i="128"/>
  <c r="E16" i="128"/>
  <c r="D16" i="128"/>
  <c r="C16" i="128"/>
  <c r="B16" i="128"/>
  <c r="A16" i="128"/>
  <c r="A15" i="128"/>
  <c r="A14" i="128"/>
  <c r="Q13" i="128"/>
  <c r="P13" i="128"/>
  <c r="N13" i="128"/>
  <c r="M13" i="128"/>
  <c r="L13" i="128"/>
  <c r="J13" i="128"/>
  <c r="I13" i="128"/>
  <c r="H13" i="128"/>
  <c r="F13" i="128"/>
  <c r="E13" i="128"/>
  <c r="D13" i="128"/>
  <c r="C13" i="128"/>
  <c r="B13" i="128"/>
  <c r="A13" i="128"/>
  <c r="A12" i="128"/>
  <c r="A11" i="128"/>
  <c r="A10" i="128"/>
  <c r="A9" i="128"/>
  <c r="Q8" i="128"/>
  <c r="P8" i="128"/>
  <c r="N8" i="128"/>
  <c r="M8" i="128"/>
  <c r="L8" i="128"/>
  <c r="J8" i="128"/>
  <c r="I8" i="128"/>
  <c r="H8" i="128"/>
  <c r="F8" i="128"/>
  <c r="E8" i="128"/>
  <c r="D8" i="128"/>
  <c r="C8" i="128"/>
  <c r="B8" i="128"/>
  <c r="A8" i="128"/>
  <c r="A7" i="128"/>
  <c r="A6" i="128"/>
  <c r="A5" i="128"/>
  <c r="S2" i="128"/>
  <c r="Q2" i="128"/>
  <c r="P2" i="128"/>
  <c r="N2" i="128"/>
  <c r="M2" i="128"/>
  <c r="L2" i="128"/>
  <c r="J2" i="128"/>
  <c r="I2" i="128"/>
  <c r="H2" i="128"/>
  <c r="F2" i="128"/>
  <c r="E2" i="128"/>
  <c r="D2" i="128"/>
  <c r="C2" i="128"/>
  <c r="B2" i="128"/>
  <c r="S1" i="128"/>
  <c r="Q1" i="128"/>
  <c r="P1" i="128"/>
  <c r="N1" i="128"/>
  <c r="M1" i="128"/>
  <c r="L1" i="128"/>
  <c r="J1" i="128"/>
  <c r="I1" i="128"/>
  <c r="H1" i="128"/>
  <c r="F1" i="128"/>
  <c r="E1" i="128"/>
  <c r="D1" i="128"/>
  <c r="C1" i="128"/>
  <c r="B1" i="128"/>
  <c r="Q80" i="126"/>
  <c r="P80" i="126"/>
  <c r="N80" i="126"/>
  <c r="M80" i="126"/>
  <c r="L80" i="126"/>
  <c r="J80" i="126"/>
  <c r="I80" i="126"/>
  <c r="H80" i="126"/>
  <c r="F80" i="126"/>
  <c r="E80" i="126"/>
  <c r="D80" i="126"/>
  <c r="C80" i="126"/>
  <c r="B80" i="126"/>
  <c r="A80" i="126"/>
  <c r="Q77" i="126"/>
  <c r="P77" i="126"/>
  <c r="N77" i="126"/>
  <c r="M77" i="126"/>
  <c r="L77" i="126"/>
  <c r="J77" i="126"/>
  <c r="I77" i="126"/>
  <c r="H77" i="126"/>
  <c r="F77" i="126"/>
  <c r="E77" i="126"/>
  <c r="D77" i="126"/>
  <c r="C77" i="126"/>
  <c r="B77" i="126"/>
  <c r="A77" i="126"/>
  <c r="Q74" i="126"/>
  <c r="P74" i="126"/>
  <c r="N74" i="126"/>
  <c r="M74" i="126"/>
  <c r="L74" i="126"/>
  <c r="J74" i="126"/>
  <c r="I74" i="126"/>
  <c r="H74" i="126"/>
  <c r="F74" i="126"/>
  <c r="E74" i="126"/>
  <c r="D74" i="126"/>
  <c r="C74" i="126"/>
  <c r="B74" i="126"/>
  <c r="A74" i="126"/>
  <c r="A73" i="126"/>
  <c r="A72" i="126"/>
  <c r="A71" i="126"/>
  <c r="Q70" i="126"/>
  <c r="P70" i="126"/>
  <c r="N70" i="126"/>
  <c r="M70" i="126"/>
  <c r="L70" i="126"/>
  <c r="J70" i="126"/>
  <c r="I70" i="126"/>
  <c r="H70" i="126"/>
  <c r="F70" i="126"/>
  <c r="E70" i="126"/>
  <c r="D70" i="126"/>
  <c r="C70" i="126"/>
  <c r="B70" i="126"/>
  <c r="A70" i="126"/>
  <c r="A69" i="126"/>
  <c r="A68" i="126"/>
  <c r="Q67" i="126"/>
  <c r="P67" i="126"/>
  <c r="N67" i="126"/>
  <c r="J67" i="126"/>
  <c r="I67" i="126"/>
  <c r="H67" i="126"/>
  <c r="F67" i="126"/>
  <c r="E67" i="126"/>
  <c r="D67" i="126"/>
  <c r="C67" i="126"/>
  <c r="B67" i="126"/>
  <c r="A67" i="126"/>
  <c r="A66" i="126"/>
  <c r="A65" i="126"/>
  <c r="A64" i="126"/>
  <c r="A63" i="126"/>
  <c r="A62" i="126"/>
  <c r="Q61" i="126"/>
  <c r="P61" i="126"/>
  <c r="N61" i="126"/>
  <c r="M61" i="126"/>
  <c r="L61" i="126"/>
  <c r="J61" i="126"/>
  <c r="I61" i="126"/>
  <c r="H61" i="126"/>
  <c r="F61" i="126"/>
  <c r="E61" i="126"/>
  <c r="D61" i="126"/>
  <c r="C61" i="126"/>
  <c r="B61" i="126"/>
  <c r="A61" i="126"/>
  <c r="A60" i="126"/>
  <c r="A59" i="126"/>
  <c r="A58" i="126"/>
  <c r="A57" i="126"/>
  <c r="A56" i="126"/>
  <c r="Q55" i="126"/>
  <c r="P55" i="126"/>
  <c r="N55" i="126"/>
  <c r="M55" i="126"/>
  <c r="L55" i="126"/>
  <c r="J55" i="126"/>
  <c r="I55" i="126"/>
  <c r="H55" i="126"/>
  <c r="F55" i="126"/>
  <c r="E55" i="126"/>
  <c r="D55" i="126"/>
  <c r="C55" i="126"/>
  <c r="B55" i="126"/>
  <c r="A55" i="126"/>
  <c r="A54" i="126"/>
  <c r="A53" i="126"/>
  <c r="A52" i="126"/>
  <c r="A51" i="126"/>
  <c r="A50" i="126"/>
  <c r="A49" i="126"/>
  <c r="A48" i="126"/>
  <c r="A47" i="126"/>
  <c r="A46" i="126"/>
  <c r="Q45" i="126"/>
  <c r="P45" i="126"/>
  <c r="N45" i="126"/>
  <c r="M45" i="126"/>
  <c r="L45" i="126"/>
  <c r="J45" i="126"/>
  <c r="I45" i="126"/>
  <c r="H45" i="126"/>
  <c r="F45" i="126"/>
  <c r="E45" i="126"/>
  <c r="D45" i="126"/>
  <c r="C45" i="126"/>
  <c r="B45" i="126"/>
  <c r="A45" i="126"/>
  <c r="A44" i="126"/>
  <c r="A43" i="126"/>
  <c r="A42" i="126"/>
  <c r="A41" i="126"/>
  <c r="A40" i="126"/>
  <c r="A39" i="126"/>
  <c r="A38" i="126"/>
  <c r="A37" i="126"/>
  <c r="Q36" i="126"/>
  <c r="P36" i="126"/>
  <c r="N36" i="126"/>
  <c r="M36" i="126"/>
  <c r="L36" i="126"/>
  <c r="J36" i="126"/>
  <c r="I36" i="126"/>
  <c r="H36" i="126"/>
  <c r="F36" i="126"/>
  <c r="E36" i="126"/>
  <c r="D36" i="126"/>
  <c r="C36" i="126"/>
  <c r="B36" i="126"/>
  <c r="A36" i="126"/>
  <c r="A35" i="126"/>
  <c r="A34" i="126"/>
  <c r="A33" i="126"/>
  <c r="A32" i="126"/>
  <c r="Q27" i="126"/>
  <c r="N27" i="126"/>
  <c r="L27" i="126"/>
  <c r="I27" i="126"/>
  <c r="H27" i="126"/>
  <c r="F27" i="126"/>
  <c r="E27" i="126"/>
  <c r="D27" i="126"/>
  <c r="C27" i="126"/>
  <c r="B27" i="126"/>
  <c r="A27" i="126"/>
  <c r="A26" i="126"/>
  <c r="A25" i="126"/>
  <c r="P27" i="126"/>
  <c r="M27" i="126"/>
  <c r="J27" i="126"/>
  <c r="A24" i="126"/>
  <c r="A23" i="126"/>
  <c r="A22" i="126"/>
  <c r="U28" i="123"/>
  <c r="R28" i="123"/>
  <c r="Q28" i="123"/>
  <c r="P28" i="123"/>
  <c r="N28" i="123"/>
  <c r="M28" i="123"/>
  <c r="L28" i="123"/>
  <c r="J28" i="123"/>
  <c r="I28" i="123"/>
  <c r="H28" i="123"/>
  <c r="G28" i="123"/>
  <c r="F28" i="123"/>
  <c r="A21" i="126"/>
  <c r="A20" i="126"/>
  <c r="Q19" i="126"/>
  <c r="P19" i="126"/>
  <c r="N19" i="126"/>
  <c r="M19" i="126"/>
  <c r="L19" i="126"/>
  <c r="J19" i="126"/>
  <c r="I19" i="126"/>
  <c r="H19" i="126"/>
  <c r="F19" i="126"/>
  <c r="E19" i="126"/>
  <c r="D19" i="126"/>
  <c r="C19" i="126"/>
  <c r="B19" i="126"/>
  <c r="A19" i="126"/>
  <c r="A18" i="126"/>
  <c r="A17" i="126"/>
  <c r="Q16" i="126"/>
  <c r="P16" i="126"/>
  <c r="N16" i="126"/>
  <c r="M16" i="126"/>
  <c r="L16" i="126"/>
  <c r="J16" i="126"/>
  <c r="I16" i="126"/>
  <c r="H16" i="126"/>
  <c r="F16" i="126"/>
  <c r="E16" i="126"/>
  <c r="D16" i="126"/>
  <c r="C16" i="126"/>
  <c r="B16" i="126"/>
  <c r="A16" i="126"/>
  <c r="A15" i="126"/>
  <c r="A14" i="126"/>
  <c r="Q13" i="126"/>
  <c r="P13" i="126"/>
  <c r="N13" i="126"/>
  <c r="M13" i="126"/>
  <c r="L13" i="126"/>
  <c r="J13" i="126"/>
  <c r="I13" i="126"/>
  <c r="H13" i="126"/>
  <c r="F13" i="126"/>
  <c r="E13" i="126"/>
  <c r="D13" i="126"/>
  <c r="C13" i="126"/>
  <c r="B13" i="126"/>
  <c r="A13" i="126"/>
  <c r="A12" i="126"/>
  <c r="A11" i="126"/>
  <c r="A10" i="126"/>
  <c r="A9" i="126"/>
  <c r="Q8" i="126"/>
  <c r="P8" i="126"/>
  <c r="N8" i="126"/>
  <c r="M8" i="126"/>
  <c r="L8" i="126"/>
  <c r="J8" i="126"/>
  <c r="I8" i="126"/>
  <c r="H8" i="126"/>
  <c r="F8" i="126"/>
  <c r="E8" i="126"/>
  <c r="D8" i="126"/>
  <c r="C8" i="126"/>
  <c r="B8" i="126"/>
  <c r="A8" i="126"/>
  <c r="A7" i="126"/>
  <c r="A6" i="126"/>
  <c r="A5" i="126"/>
  <c r="S2" i="126"/>
  <c r="Q2" i="126"/>
  <c r="P2" i="126"/>
  <c r="N2" i="126"/>
  <c r="M2" i="126"/>
  <c r="L2" i="126"/>
  <c r="J2" i="126"/>
  <c r="I2" i="126"/>
  <c r="H2" i="126"/>
  <c r="F2" i="126"/>
  <c r="E2" i="126"/>
  <c r="D2" i="126"/>
  <c r="C2" i="126"/>
  <c r="B2" i="126"/>
  <c r="S1" i="126"/>
  <c r="Q1" i="126"/>
  <c r="P1" i="126"/>
  <c r="N1" i="126"/>
  <c r="M1" i="126"/>
  <c r="L1" i="126"/>
  <c r="J1" i="126"/>
  <c r="I1" i="126"/>
  <c r="H1" i="126"/>
  <c r="F1" i="126"/>
  <c r="E1" i="126"/>
  <c r="D1" i="126"/>
  <c r="C1" i="126"/>
  <c r="B1" i="126"/>
  <c r="E1" i="115"/>
  <c r="E2" i="115"/>
  <c r="E80" i="115"/>
  <c r="E77" i="115"/>
  <c r="E74" i="115"/>
  <c r="E70" i="115"/>
  <c r="E67" i="115"/>
  <c r="E61" i="115"/>
  <c r="E55" i="115"/>
  <c r="E45" i="115"/>
  <c r="E36" i="115"/>
  <c r="E27" i="115"/>
  <c r="I28" i="101"/>
  <c r="E19" i="115"/>
  <c r="E16" i="115"/>
  <c r="E13" i="115"/>
  <c r="E8" i="115"/>
  <c r="E2" i="114"/>
  <c r="E1" i="114"/>
  <c r="E80" i="114"/>
  <c r="E77" i="114"/>
  <c r="E74" i="114"/>
  <c r="E70" i="114"/>
  <c r="E67" i="114"/>
  <c r="E61" i="114"/>
  <c r="E55" i="114"/>
  <c r="E45" i="114"/>
  <c r="E36" i="114"/>
  <c r="E27" i="114"/>
  <c r="I28" i="102"/>
  <c r="I28" i="100" s="1"/>
  <c r="E19" i="114"/>
  <c r="E16" i="114"/>
  <c r="E13" i="114"/>
  <c r="E8" i="114"/>
  <c r="S28" i="124" l="1"/>
  <c r="S28" i="123"/>
  <c r="K28" i="123"/>
  <c r="K28" i="124"/>
  <c r="O28" i="123"/>
  <c r="O28" i="124"/>
  <c r="J23" i="126"/>
  <c r="E23" i="128"/>
  <c r="Q23" i="128"/>
  <c r="C23" i="126"/>
  <c r="M23" i="126"/>
  <c r="H23" i="128"/>
  <c r="F23" i="128"/>
  <c r="D23" i="126"/>
  <c r="N23" i="126"/>
  <c r="I23" i="128"/>
  <c r="E23" i="126"/>
  <c r="Q23" i="126"/>
  <c r="J23" i="128"/>
  <c r="F23" i="126"/>
  <c r="H23" i="126"/>
  <c r="L23" i="126"/>
  <c r="I23" i="126"/>
  <c r="D23" i="128"/>
  <c r="N23" i="128"/>
  <c r="I42" i="107"/>
  <c r="E23" i="114"/>
  <c r="W196" i="107"/>
  <c r="W198" i="107"/>
  <c r="W192" i="107"/>
  <c r="W199" i="107"/>
  <c r="W197" i="107"/>
  <c r="AA82" i="107"/>
  <c r="W191" i="107"/>
  <c r="W40" i="123"/>
  <c r="X40" i="123" s="1"/>
  <c r="Z40" i="123" s="1"/>
  <c r="AA86" i="107"/>
  <c r="U194" i="107"/>
  <c r="Q194" i="107"/>
  <c r="M194" i="107"/>
  <c r="N194" i="107"/>
  <c r="I194" i="107"/>
  <c r="R194" i="107"/>
  <c r="L194" i="107"/>
  <c r="H194" i="107"/>
  <c r="F194" i="107"/>
  <c r="T194" i="107"/>
  <c r="J194" i="107"/>
  <c r="G194" i="107"/>
  <c r="P194" i="107"/>
  <c r="V194" i="107"/>
  <c r="O194" i="107"/>
  <c r="K194" i="107"/>
  <c r="S194" i="107"/>
  <c r="G191" i="107"/>
  <c r="R191" i="107"/>
  <c r="N191" i="107"/>
  <c r="J191" i="107"/>
  <c r="F191" i="107"/>
  <c r="T191" i="107"/>
  <c r="L191" i="107"/>
  <c r="P191" i="107"/>
  <c r="H191" i="107"/>
  <c r="U191" i="107"/>
  <c r="Q191" i="107"/>
  <c r="M191" i="107"/>
  <c r="I191" i="107"/>
  <c r="S191" i="107"/>
  <c r="V191" i="107"/>
  <c r="K191" i="107"/>
  <c r="O191" i="107"/>
  <c r="U198" i="107"/>
  <c r="Q198" i="107"/>
  <c r="M198" i="107"/>
  <c r="I198" i="107"/>
  <c r="P198" i="107"/>
  <c r="F198" i="107"/>
  <c r="T198" i="107"/>
  <c r="J198" i="107"/>
  <c r="N198" i="107"/>
  <c r="H198" i="107"/>
  <c r="R198" i="107"/>
  <c r="G198" i="107"/>
  <c r="L198" i="107"/>
  <c r="O198" i="107"/>
  <c r="S198" i="107"/>
  <c r="K198" i="107"/>
  <c r="V198" i="107"/>
  <c r="G193" i="107"/>
  <c r="R193" i="107"/>
  <c r="N193" i="107"/>
  <c r="J193" i="107"/>
  <c r="F193" i="107"/>
  <c r="U193" i="107"/>
  <c r="M193" i="107"/>
  <c r="Q193" i="107"/>
  <c r="I193" i="107"/>
  <c r="T193" i="107"/>
  <c r="P193" i="107"/>
  <c r="L193" i="107"/>
  <c r="H193" i="107"/>
  <c r="S193" i="107"/>
  <c r="V193" i="107"/>
  <c r="O193" i="107"/>
  <c r="K193" i="107"/>
  <c r="T199" i="107"/>
  <c r="P199" i="107"/>
  <c r="L199" i="107"/>
  <c r="H199" i="107"/>
  <c r="G199" i="107"/>
  <c r="U199" i="107"/>
  <c r="M199" i="107"/>
  <c r="R199" i="107"/>
  <c r="J199" i="107"/>
  <c r="Q199" i="107"/>
  <c r="I199" i="107"/>
  <c r="N199" i="107"/>
  <c r="F199" i="107"/>
  <c r="V199" i="107"/>
  <c r="S199" i="107"/>
  <c r="K199" i="107"/>
  <c r="O199" i="107"/>
  <c r="U196" i="107"/>
  <c r="Q196" i="107"/>
  <c r="M196" i="107"/>
  <c r="I196" i="107"/>
  <c r="R196" i="107"/>
  <c r="L196" i="107"/>
  <c r="G196" i="107"/>
  <c r="P196" i="107"/>
  <c r="F196" i="107"/>
  <c r="T196" i="107"/>
  <c r="J196" i="107"/>
  <c r="H196" i="107"/>
  <c r="N196" i="107"/>
  <c r="V196" i="107"/>
  <c r="S196" i="107"/>
  <c r="O196" i="107"/>
  <c r="K196" i="107"/>
  <c r="U192" i="107"/>
  <c r="Q192" i="107"/>
  <c r="M192" i="107"/>
  <c r="I192" i="107"/>
  <c r="T192" i="107"/>
  <c r="P192" i="107"/>
  <c r="L192" i="107"/>
  <c r="H192" i="107"/>
  <c r="G192" i="107"/>
  <c r="J192" i="107"/>
  <c r="F192" i="107"/>
  <c r="N192" i="107"/>
  <c r="R192" i="107"/>
  <c r="S192" i="107"/>
  <c r="K192" i="107"/>
  <c r="V192" i="107"/>
  <c r="O192" i="107"/>
  <c r="W193" i="107"/>
  <c r="G197" i="107"/>
  <c r="Q197" i="107"/>
  <c r="L197" i="107"/>
  <c r="F197" i="107"/>
  <c r="U197" i="107"/>
  <c r="P197" i="107"/>
  <c r="J197" i="107"/>
  <c r="T197" i="107"/>
  <c r="N197" i="107"/>
  <c r="I197" i="107"/>
  <c r="M197" i="107"/>
  <c r="R197" i="107"/>
  <c r="H197" i="107"/>
  <c r="O197" i="107"/>
  <c r="K197" i="107"/>
  <c r="S197" i="107"/>
  <c r="V197" i="107"/>
  <c r="W194" i="107"/>
  <c r="G195" i="107"/>
  <c r="R195" i="107"/>
  <c r="M195" i="107"/>
  <c r="H195" i="107"/>
  <c r="Q195" i="107"/>
  <c r="L195" i="107"/>
  <c r="F195" i="107"/>
  <c r="U195" i="107"/>
  <c r="P195" i="107"/>
  <c r="N195" i="107"/>
  <c r="I195" i="107"/>
  <c r="J195" i="107"/>
  <c r="T195" i="107"/>
  <c r="K195" i="107"/>
  <c r="O195" i="107"/>
  <c r="S195" i="107"/>
  <c r="V195" i="107"/>
  <c r="W141" i="107"/>
  <c r="U141" i="107"/>
  <c r="Q141" i="107"/>
  <c r="M141" i="107"/>
  <c r="I141" i="107"/>
  <c r="T141" i="107"/>
  <c r="P141" i="107"/>
  <c r="L141" i="107"/>
  <c r="H141" i="107"/>
  <c r="G141" i="107"/>
  <c r="F141" i="107"/>
  <c r="R141" i="107"/>
  <c r="J141" i="107"/>
  <c r="N141" i="107"/>
  <c r="S141" i="107"/>
  <c r="O141" i="107"/>
  <c r="K141" i="107"/>
  <c r="V141" i="107"/>
  <c r="E23" i="115"/>
  <c r="AA85" i="107"/>
  <c r="AA87" i="107"/>
  <c r="AA81" i="107"/>
  <c r="I114" i="107"/>
  <c r="AA80" i="107"/>
  <c r="AA83" i="107"/>
  <c r="AA30" i="107"/>
  <c r="AA88" i="107"/>
  <c r="B23" i="128"/>
  <c r="L23" i="128"/>
  <c r="C23" i="128"/>
  <c r="M23" i="128"/>
  <c r="I24" i="107"/>
  <c r="B23" i="126"/>
  <c r="M67" i="126"/>
  <c r="L67" i="126"/>
  <c r="Y198" i="107" l="1"/>
  <c r="AA198" i="107" s="1"/>
  <c r="Y141" i="107"/>
  <c r="AA141" i="107" s="1"/>
  <c r="Y192" i="107"/>
  <c r="AA192" i="107" s="1"/>
  <c r="Y194" i="107"/>
  <c r="AA194" i="107" s="1"/>
  <c r="Y196" i="107"/>
  <c r="AA196" i="107" s="1"/>
  <c r="Y199" i="107"/>
  <c r="AA199" i="107" s="1"/>
  <c r="Y193" i="107"/>
  <c r="AA193" i="107" s="1"/>
  <c r="Y197" i="107"/>
  <c r="AA197" i="107" s="1"/>
  <c r="Y191" i="107"/>
  <c r="AA191" i="107" s="1"/>
  <c r="Y195" i="107"/>
  <c r="AA195" i="107" s="1"/>
  <c r="I103" i="107"/>
  <c r="I104" i="107"/>
  <c r="K49" i="78" l="1"/>
  <c r="C21" i="41"/>
  <c r="A7" i="41"/>
  <c r="I9" i="101"/>
  <c r="I9" i="123"/>
  <c r="I9" i="124"/>
  <c r="I9" i="100"/>
  <c r="I9" i="102"/>
  <c r="I6" i="101"/>
  <c r="I6" i="123"/>
  <c r="I6" i="124"/>
  <c r="I6" i="100"/>
  <c r="I6" i="102"/>
  <c r="I5" i="101"/>
  <c r="I5" i="123"/>
  <c r="I5" i="124"/>
  <c r="I5" i="100"/>
  <c r="I5" i="102"/>
  <c r="B18" i="41" l="1"/>
  <c r="B14" i="41"/>
  <c r="B16" i="41"/>
  <c r="B19" i="41"/>
  <c r="B13" i="41"/>
  <c r="B15" i="41"/>
  <c r="B17" i="41"/>
  <c r="C54" i="123" l="1"/>
  <c r="T28" i="124"/>
  <c r="V28" i="124" s="1"/>
  <c r="T28" i="123"/>
  <c r="V28" i="123" s="1"/>
  <c r="G54" i="78"/>
  <c r="I53" i="78"/>
  <c r="G53" i="78"/>
  <c r="I52" i="78"/>
  <c r="G52" i="78"/>
  <c r="I51" i="78"/>
  <c r="G51" i="78"/>
  <c r="I50" i="78"/>
  <c r="G50" i="78"/>
  <c r="I49" i="78"/>
  <c r="G49" i="78"/>
  <c r="P23" i="126" l="1"/>
  <c r="P23" i="128"/>
  <c r="O56" i="77" l="1"/>
  <c r="S56" i="77" l="1"/>
  <c r="I54" i="78"/>
  <c r="C97" i="100" l="1"/>
  <c r="U9" i="124"/>
  <c r="T9" i="124"/>
  <c r="R9" i="124"/>
  <c r="Q9" i="124"/>
  <c r="P9" i="124"/>
  <c r="N9" i="124"/>
  <c r="M9" i="124"/>
  <c r="L9" i="124"/>
  <c r="J9" i="124"/>
  <c r="H9" i="124"/>
  <c r="G9" i="124"/>
  <c r="F9" i="124"/>
  <c r="W6" i="124"/>
  <c r="V6" i="124"/>
  <c r="U6" i="124"/>
  <c r="T6" i="124"/>
  <c r="S6" i="124"/>
  <c r="R6" i="124"/>
  <c r="Q6" i="124"/>
  <c r="P6" i="124"/>
  <c r="O6" i="124"/>
  <c r="N6" i="124"/>
  <c r="M6" i="124"/>
  <c r="L6" i="124"/>
  <c r="K6" i="124"/>
  <c r="J6" i="124"/>
  <c r="H6" i="124"/>
  <c r="G6" i="124"/>
  <c r="F6" i="124"/>
  <c r="W5" i="124"/>
  <c r="U5" i="124"/>
  <c r="T5" i="124"/>
  <c r="R5" i="124"/>
  <c r="Q5" i="124"/>
  <c r="P5" i="124"/>
  <c r="N5" i="124"/>
  <c r="M5" i="124"/>
  <c r="L5" i="124"/>
  <c r="J5" i="124"/>
  <c r="H5" i="124"/>
  <c r="G5" i="124"/>
  <c r="F5" i="124"/>
  <c r="A1" i="124"/>
  <c r="U9" i="123"/>
  <c r="T9" i="123"/>
  <c r="R9" i="123"/>
  <c r="Q9" i="123"/>
  <c r="P9" i="123"/>
  <c r="N9" i="123"/>
  <c r="M9" i="123"/>
  <c r="L9" i="123"/>
  <c r="J9" i="123"/>
  <c r="H9" i="123"/>
  <c r="G9" i="123"/>
  <c r="F9" i="123"/>
  <c r="W6" i="123"/>
  <c r="V6" i="123"/>
  <c r="U6" i="123"/>
  <c r="T6" i="123"/>
  <c r="S6" i="123"/>
  <c r="R6" i="123"/>
  <c r="Q6" i="123"/>
  <c r="P6" i="123"/>
  <c r="O6" i="123"/>
  <c r="N6" i="123"/>
  <c r="M6" i="123"/>
  <c r="L6" i="123"/>
  <c r="K6" i="123"/>
  <c r="J6" i="123"/>
  <c r="H6" i="123"/>
  <c r="G6" i="123"/>
  <c r="F6" i="123"/>
  <c r="W5" i="123"/>
  <c r="U5" i="123"/>
  <c r="T5" i="123"/>
  <c r="R5" i="123"/>
  <c r="Q5" i="123"/>
  <c r="P5" i="123"/>
  <c r="N5" i="123"/>
  <c r="M5" i="123"/>
  <c r="L5" i="123"/>
  <c r="J5" i="123"/>
  <c r="H5" i="123"/>
  <c r="G5" i="123"/>
  <c r="F5" i="123"/>
  <c r="A1" i="123"/>
  <c r="M27" i="114" l="1"/>
  <c r="L27" i="114"/>
  <c r="C54" i="78"/>
  <c r="U28" i="101"/>
  <c r="B56" i="104"/>
  <c r="A52" i="104"/>
  <c r="A50" i="104"/>
  <c r="A49" i="104"/>
  <c r="A48" i="104"/>
  <c r="A47" i="104"/>
  <c r="A80" i="104"/>
  <c r="A79" i="104"/>
  <c r="A78" i="104"/>
  <c r="A77" i="104"/>
  <c r="A76" i="104"/>
  <c r="A131" i="118"/>
  <c r="A4" i="78"/>
  <c r="A20" i="104"/>
  <c r="A32" i="104" s="1"/>
  <c r="A4" i="104"/>
  <c r="A29" i="104" s="1"/>
  <c r="A10" i="104"/>
  <c r="B13" i="104" s="1"/>
  <c r="G30" i="104"/>
  <c r="O74" i="107"/>
  <c r="K73" i="107"/>
  <c r="U28" i="102"/>
  <c r="T28" i="102"/>
  <c r="R28" i="102"/>
  <c r="Q28" i="102"/>
  <c r="P28" i="102"/>
  <c r="N28" i="102"/>
  <c r="L28" i="102"/>
  <c r="J28" i="102"/>
  <c r="H28" i="102"/>
  <c r="G28" i="102"/>
  <c r="Q8" i="115"/>
  <c r="P8" i="115"/>
  <c r="N8" i="115"/>
  <c r="M8" i="115"/>
  <c r="L8" i="115"/>
  <c r="J8" i="115"/>
  <c r="I8" i="115"/>
  <c r="H8" i="115"/>
  <c r="F8" i="115"/>
  <c r="D8" i="115"/>
  <c r="C8" i="115"/>
  <c r="B8" i="115"/>
  <c r="T28" i="101"/>
  <c r="V28" i="101" s="1"/>
  <c r="R28" i="101"/>
  <c r="Q28" i="101"/>
  <c r="P28" i="101"/>
  <c r="N28" i="101"/>
  <c r="L28" i="101"/>
  <c r="J28" i="101"/>
  <c r="H28" i="101"/>
  <c r="G28" i="101"/>
  <c r="F28" i="102"/>
  <c r="M28" i="102"/>
  <c r="M28" i="101"/>
  <c r="V38" i="107"/>
  <c r="S38" i="107"/>
  <c r="O38" i="107"/>
  <c r="K38" i="107"/>
  <c r="O37" i="107"/>
  <c r="S36" i="107"/>
  <c r="O36" i="107"/>
  <c r="K36" i="107"/>
  <c r="V35" i="107"/>
  <c r="S35" i="107"/>
  <c r="O35" i="107"/>
  <c r="K35" i="107"/>
  <c r="V32" i="107"/>
  <c r="S32" i="107"/>
  <c r="O32" i="107"/>
  <c r="K32" i="107"/>
  <c r="V31" i="107"/>
  <c r="S31" i="107"/>
  <c r="O31" i="107"/>
  <c r="K31" i="107"/>
  <c r="S29" i="107"/>
  <c r="O29" i="107"/>
  <c r="K29" i="107"/>
  <c r="V28" i="107"/>
  <c r="S28" i="107"/>
  <c r="O28" i="107"/>
  <c r="K28" i="107"/>
  <c r="V27" i="107"/>
  <c r="O27" i="107"/>
  <c r="K27" i="107"/>
  <c r="S26" i="107"/>
  <c r="V74" i="107"/>
  <c r="S74" i="107"/>
  <c r="K69" i="107"/>
  <c r="V69" i="107"/>
  <c r="S69" i="107"/>
  <c r="V19" i="107"/>
  <c r="S19" i="107"/>
  <c r="V9" i="107"/>
  <c r="V8" i="107"/>
  <c r="V7" i="107"/>
  <c r="V6" i="107"/>
  <c r="V5" i="107"/>
  <c r="V100" i="107"/>
  <c r="V79" i="107"/>
  <c r="V77" i="107"/>
  <c r="V76" i="107"/>
  <c r="V75" i="107"/>
  <c r="V72" i="107"/>
  <c r="V70" i="107"/>
  <c r="S100" i="107"/>
  <c r="S79" i="107"/>
  <c r="S77" i="107"/>
  <c r="S76" i="107"/>
  <c r="S75" i="107"/>
  <c r="S72" i="107"/>
  <c r="S71" i="107"/>
  <c r="S70" i="107"/>
  <c r="O77" i="107"/>
  <c r="O76" i="107"/>
  <c r="O75" i="107"/>
  <c r="O73" i="107"/>
  <c r="O72" i="107"/>
  <c r="O71" i="107"/>
  <c r="O70" i="107"/>
  <c r="K100" i="107"/>
  <c r="K79" i="107"/>
  <c r="K77" i="107"/>
  <c r="K76" i="107"/>
  <c r="K75" i="107"/>
  <c r="K72" i="107"/>
  <c r="S21" i="107"/>
  <c r="S20" i="107"/>
  <c r="S9" i="107"/>
  <c r="S8" i="107"/>
  <c r="S7" i="107"/>
  <c r="S5" i="107"/>
  <c r="O9" i="107"/>
  <c r="K21" i="107"/>
  <c r="K20" i="107"/>
  <c r="K16" i="107"/>
  <c r="K9" i="107"/>
  <c r="K8" i="107"/>
  <c r="K7" i="107"/>
  <c r="K6" i="107"/>
  <c r="K5" i="107"/>
  <c r="K4" i="107"/>
  <c r="A24" i="104"/>
  <c r="A33" i="104" s="1"/>
  <c r="A15" i="104"/>
  <c r="A31" i="104" s="1"/>
  <c r="A86" i="114"/>
  <c r="W5" i="101"/>
  <c r="W5" i="100"/>
  <c r="W5" i="102"/>
  <c r="Q80" i="115"/>
  <c r="Q77" i="115"/>
  <c r="Q74" i="115"/>
  <c r="Q70" i="115"/>
  <c r="Q67" i="115"/>
  <c r="Q61" i="115"/>
  <c r="Q55" i="115"/>
  <c r="Q45" i="115"/>
  <c r="Q36" i="115"/>
  <c r="Q27" i="115"/>
  <c r="Q19" i="115"/>
  <c r="Q16" i="115"/>
  <c r="Q13" i="115"/>
  <c r="S2" i="115"/>
  <c r="S1" i="115"/>
  <c r="Q80" i="114"/>
  <c r="Q77" i="114"/>
  <c r="Q74" i="114"/>
  <c r="Q70" i="114"/>
  <c r="Q67" i="114"/>
  <c r="Q61" i="114"/>
  <c r="Q55" i="114"/>
  <c r="Q45" i="114"/>
  <c r="Q36" i="114"/>
  <c r="Q27" i="114"/>
  <c r="Q19" i="114"/>
  <c r="Q16" i="114"/>
  <c r="Q13" i="114"/>
  <c r="Q8" i="114"/>
  <c r="S2" i="114"/>
  <c r="S1" i="114"/>
  <c r="W6" i="101"/>
  <c r="W6" i="100"/>
  <c r="W6" i="102"/>
  <c r="P80" i="115"/>
  <c r="P80" i="114"/>
  <c r="N80" i="115"/>
  <c r="M80" i="115"/>
  <c r="L80" i="115"/>
  <c r="N80" i="114"/>
  <c r="M80" i="114"/>
  <c r="L80" i="114"/>
  <c r="J80" i="115"/>
  <c r="I80" i="115"/>
  <c r="H80" i="115"/>
  <c r="J80" i="114"/>
  <c r="I80" i="114"/>
  <c r="H80" i="114"/>
  <c r="F80" i="115"/>
  <c r="D80" i="115"/>
  <c r="C80" i="115"/>
  <c r="F80" i="114"/>
  <c r="D80" i="114"/>
  <c r="C80" i="114"/>
  <c r="B80" i="115"/>
  <c r="B80" i="114"/>
  <c r="P77" i="115"/>
  <c r="P77" i="114"/>
  <c r="N77" i="115"/>
  <c r="M77" i="115"/>
  <c r="L77" i="115"/>
  <c r="N77" i="114"/>
  <c r="M77" i="114"/>
  <c r="L77" i="114"/>
  <c r="J77" i="115"/>
  <c r="I77" i="115"/>
  <c r="H77" i="115"/>
  <c r="J77" i="114"/>
  <c r="I77" i="114"/>
  <c r="H77" i="114"/>
  <c r="F77" i="115"/>
  <c r="D77" i="115"/>
  <c r="C77" i="115"/>
  <c r="F77" i="114"/>
  <c r="D77" i="114"/>
  <c r="C77" i="114"/>
  <c r="B77" i="115"/>
  <c r="B77" i="114"/>
  <c r="P74" i="115"/>
  <c r="P74" i="114"/>
  <c r="N74" i="115"/>
  <c r="M74" i="115"/>
  <c r="L74" i="115"/>
  <c r="N74" i="114"/>
  <c r="M74" i="114"/>
  <c r="L74" i="114"/>
  <c r="J74" i="115"/>
  <c r="I74" i="115"/>
  <c r="H74" i="115"/>
  <c r="J74" i="114"/>
  <c r="I74" i="114"/>
  <c r="H74" i="114"/>
  <c r="F74" i="115"/>
  <c r="D74" i="115"/>
  <c r="C74" i="115"/>
  <c r="F74" i="114"/>
  <c r="D74" i="114"/>
  <c r="C74" i="114"/>
  <c r="B74" i="115"/>
  <c r="B74" i="114"/>
  <c r="P70" i="115"/>
  <c r="P70" i="114"/>
  <c r="N70" i="115"/>
  <c r="M70" i="115"/>
  <c r="L70" i="115"/>
  <c r="N70" i="114"/>
  <c r="M70" i="114"/>
  <c r="L70" i="114"/>
  <c r="J70" i="115"/>
  <c r="I70" i="115"/>
  <c r="H70" i="115"/>
  <c r="J70" i="114"/>
  <c r="I70" i="114"/>
  <c r="H70" i="114"/>
  <c r="F70" i="115"/>
  <c r="D70" i="115"/>
  <c r="C70" i="115"/>
  <c r="F70" i="114"/>
  <c r="D70" i="114"/>
  <c r="C70" i="114"/>
  <c r="B70" i="115"/>
  <c r="B70" i="114"/>
  <c r="P67" i="115"/>
  <c r="P67" i="114"/>
  <c r="N67" i="115"/>
  <c r="L67" i="115"/>
  <c r="N67" i="114"/>
  <c r="J67" i="115"/>
  <c r="I67" i="115"/>
  <c r="H67" i="115"/>
  <c r="J67" i="114"/>
  <c r="I67" i="114"/>
  <c r="H67" i="114"/>
  <c r="F67" i="115"/>
  <c r="D67" i="115"/>
  <c r="C67" i="115"/>
  <c r="F67" i="114"/>
  <c r="D67" i="114"/>
  <c r="C67" i="114"/>
  <c r="B67" i="115"/>
  <c r="B67" i="114"/>
  <c r="P61" i="115"/>
  <c r="P61" i="114"/>
  <c r="N61" i="115"/>
  <c r="M61" i="115"/>
  <c r="L61" i="115"/>
  <c r="N61" i="114"/>
  <c r="M61" i="114"/>
  <c r="L61" i="114"/>
  <c r="J61" i="115"/>
  <c r="I61" i="115"/>
  <c r="H61" i="115"/>
  <c r="J61" i="114"/>
  <c r="I61" i="114"/>
  <c r="H61" i="114"/>
  <c r="F61" i="115"/>
  <c r="D61" i="115"/>
  <c r="C61" i="115"/>
  <c r="F61" i="114"/>
  <c r="D61" i="114"/>
  <c r="C61" i="114"/>
  <c r="B61" i="115"/>
  <c r="B61" i="114"/>
  <c r="P55" i="115"/>
  <c r="P55" i="114"/>
  <c r="N55" i="115"/>
  <c r="M55" i="115"/>
  <c r="L55" i="115"/>
  <c r="N55" i="114"/>
  <c r="M55" i="114"/>
  <c r="L55" i="114"/>
  <c r="J55" i="115"/>
  <c r="I55" i="115"/>
  <c r="H55" i="115"/>
  <c r="J55" i="114"/>
  <c r="I55" i="114"/>
  <c r="H55" i="114"/>
  <c r="F55" i="115"/>
  <c r="D55" i="115"/>
  <c r="C55" i="115"/>
  <c r="F55" i="114"/>
  <c r="D55" i="114"/>
  <c r="C55" i="114"/>
  <c r="B55" i="115"/>
  <c r="B55" i="114"/>
  <c r="P45" i="115"/>
  <c r="P45" i="114"/>
  <c r="N45" i="115"/>
  <c r="M45" i="115"/>
  <c r="L45" i="115"/>
  <c r="N45" i="114"/>
  <c r="M45" i="114"/>
  <c r="L45" i="114"/>
  <c r="J45" i="115"/>
  <c r="I45" i="115"/>
  <c r="H45" i="115"/>
  <c r="J45" i="114"/>
  <c r="I45" i="114"/>
  <c r="H45" i="114"/>
  <c r="F45" i="115"/>
  <c r="D45" i="115"/>
  <c r="C45" i="115"/>
  <c r="F45" i="114"/>
  <c r="D45" i="114"/>
  <c r="C45" i="114"/>
  <c r="B45" i="115"/>
  <c r="B45" i="114"/>
  <c r="P36" i="115"/>
  <c r="P36" i="114"/>
  <c r="N36" i="115"/>
  <c r="M36" i="115"/>
  <c r="L36" i="115"/>
  <c r="N36" i="114"/>
  <c r="M36" i="114"/>
  <c r="L36" i="114"/>
  <c r="J36" i="115"/>
  <c r="I36" i="115"/>
  <c r="H36" i="115"/>
  <c r="J36" i="114"/>
  <c r="I36" i="114"/>
  <c r="H36" i="114"/>
  <c r="F36" i="115"/>
  <c r="D36" i="115"/>
  <c r="C36" i="115"/>
  <c r="F36" i="114"/>
  <c r="D36" i="114"/>
  <c r="C36" i="114"/>
  <c r="B36" i="115"/>
  <c r="B36" i="114"/>
  <c r="P27" i="115"/>
  <c r="P27" i="114"/>
  <c r="N27" i="115"/>
  <c r="M27" i="115"/>
  <c r="L27" i="115"/>
  <c r="N27" i="114"/>
  <c r="J27" i="115"/>
  <c r="I27" i="115"/>
  <c r="H27" i="115"/>
  <c r="J27" i="114"/>
  <c r="I27" i="114"/>
  <c r="H27" i="114"/>
  <c r="F27" i="115"/>
  <c r="D27" i="115"/>
  <c r="C27" i="115"/>
  <c r="B27" i="115"/>
  <c r="F27" i="114"/>
  <c r="D27" i="114"/>
  <c r="C27" i="114"/>
  <c r="B27" i="114"/>
  <c r="N23" i="115"/>
  <c r="P19" i="115"/>
  <c r="P19" i="114"/>
  <c r="N19" i="115"/>
  <c r="M19" i="115"/>
  <c r="L19" i="115"/>
  <c r="N19" i="114"/>
  <c r="M19" i="114"/>
  <c r="L19" i="114"/>
  <c r="J19" i="115"/>
  <c r="I19" i="115"/>
  <c r="H19" i="115"/>
  <c r="J19" i="114"/>
  <c r="I19" i="114"/>
  <c r="H19" i="114"/>
  <c r="F19" i="115"/>
  <c r="D19" i="115"/>
  <c r="C19" i="115"/>
  <c r="B19" i="115"/>
  <c r="F19" i="114"/>
  <c r="D19" i="114"/>
  <c r="C19" i="114"/>
  <c r="B19" i="114"/>
  <c r="P16" i="115"/>
  <c r="P16" i="114"/>
  <c r="N16" i="115"/>
  <c r="M16" i="115"/>
  <c r="L16" i="115"/>
  <c r="N16" i="114"/>
  <c r="M16" i="114"/>
  <c r="L16" i="114"/>
  <c r="J16" i="115"/>
  <c r="I16" i="115"/>
  <c r="H16" i="115"/>
  <c r="J16" i="114"/>
  <c r="I16" i="114"/>
  <c r="H16" i="114"/>
  <c r="F16" i="115"/>
  <c r="D16" i="115"/>
  <c r="C16" i="115"/>
  <c r="F16" i="114"/>
  <c r="D16" i="114"/>
  <c r="C16" i="114"/>
  <c r="B16" i="115"/>
  <c r="B16" i="114"/>
  <c r="P13" i="115"/>
  <c r="N13" i="115"/>
  <c r="M13" i="115"/>
  <c r="L13" i="115"/>
  <c r="J13" i="115"/>
  <c r="I13" i="115"/>
  <c r="H13" i="115"/>
  <c r="F13" i="115"/>
  <c r="D13" i="115"/>
  <c r="C13" i="115"/>
  <c r="P13" i="114"/>
  <c r="N13" i="114"/>
  <c r="M13" i="114"/>
  <c r="J13" i="114"/>
  <c r="I13" i="114"/>
  <c r="H13" i="114"/>
  <c r="F13" i="114"/>
  <c r="D13" i="114"/>
  <c r="C13" i="114"/>
  <c r="B13" i="115"/>
  <c r="B13" i="114"/>
  <c r="P8" i="114"/>
  <c r="N8" i="114"/>
  <c r="M8" i="114"/>
  <c r="L8" i="114"/>
  <c r="J8" i="114"/>
  <c r="I8" i="114"/>
  <c r="H8" i="114"/>
  <c r="F8" i="114"/>
  <c r="D8" i="114"/>
  <c r="C8" i="114"/>
  <c r="B8" i="114"/>
  <c r="A80" i="114"/>
  <c r="A77" i="114"/>
  <c r="A74" i="114"/>
  <c r="A73" i="114"/>
  <c r="A72" i="114"/>
  <c r="A71" i="114"/>
  <c r="A70" i="114"/>
  <c r="A69" i="114"/>
  <c r="A68" i="114"/>
  <c r="A67" i="114"/>
  <c r="A66" i="114"/>
  <c r="A65" i="114"/>
  <c r="A64" i="114"/>
  <c r="A63" i="114"/>
  <c r="A62" i="114"/>
  <c r="A61" i="114"/>
  <c r="A60" i="114"/>
  <c r="A59" i="114"/>
  <c r="A58" i="114"/>
  <c r="A57" i="114"/>
  <c r="A56" i="114"/>
  <c r="A55" i="114"/>
  <c r="A54" i="114"/>
  <c r="A53" i="114"/>
  <c r="A52" i="114"/>
  <c r="A51" i="114"/>
  <c r="A50" i="114"/>
  <c r="A49" i="114"/>
  <c r="A48" i="114"/>
  <c r="A47" i="114"/>
  <c r="A46" i="114"/>
  <c r="A45" i="114"/>
  <c r="A44" i="114"/>
  <c r="A43" i="114"/>
  <c r="A42" i="114"/>
  <c r="A41" i="114"/>
  <c r="A40" i="114"/>
  <c r="A39" i="114"/>
  <c r="A38" i="114"/>
  <c r="A37" i="114"/>
  <c r="A36" i="114"/>
  <c r="A35" i="114"/>
  <c r="A34" i="114"/>
  <c r="A33" i="114"/>
  <c r="A32" i="114"/>
  <c r="A27" i="114"/>
  <c r="A26" i="114"/>
  <c r="A25" i="114"/>
  <c r="A24" i="114"/>
  <c r="A23" i="114"/>
  <c r="A22" i="114"/>
  <c r="A21" i="114"/>
  <c r="A20" i="114"/>
  <c r="A19" i="114"/>
  <c r="A18" i="114"/>
  <c r="A17" i="114"/>
  <c r="A16" i="114"/>
  <c r="A15" i="114"/>
  <c r="A14" i="114"/>
  <c r="A13" i="114"/>
  <c r="A12" i="114"/>
  <c r="A11" i="114"/>
  <c r="A10" i="114"/>
  <c r="A9" i="114"/>
  <c r="A8" i="114"/>
  <c r="A7" i="114"/>
  <c r="A6" i="114"/>
  <c r="A5" i="114"/>
  <c r="Q2" i="115"/>
  <c r="P2" i="115"/>
  <c r="N2" i="115"/>
  <c r="M2" i="115"/>
  <c r="L2" i="115"/>
  <c r="J2" i="115"/>
  <c r="I2" i="115"/>
  <c r="H2" i="115"/>
  <c r="F2" i="115"/>
  <c r="D2" i="115"/>
  <c r="C2" i="115"/>
  <c r="B2" i="115"/>
  <c r="Q1" i="115"/>
  <c r="P1" i="115"/>
  <c r="N1" i="115"/>
  <c r="M1" i="115"/>
  <c r="L1" i="115"/>
  <c r="J1" i="115"/>
  <c r="I1" i="115"/>
  <c r="H1" i="115"/>
  <c r="F1" i="115"/>
  <c r="D1" i="115"/>
  <c r="C1" i="115"/>
  <c r="B1" i="115"/>
  <c r="Q2" i="114"/>
  <c r="P2" i="114"/>
  <c r="N2" i="114"/>
  <c r="M2" i="114"/>
  <c r="L2" i="114"/>
  <c r="J2" i="114"/>
  <c r="I2" i="114"/>
  <c r="H2" i="114"/>
  <c r="F2" i="114"/>
  <c r="D2" i="114"/>
  <c r="C2" i="114"/>
  <c r="B2" i="114"/>
  <c r="Q1" i="114"/>
  <c r="P1" i="114"/>
  <c r="N1" i="114"/>
  <c r="M1" i="114"/>
  <c r="L1" i="114"/>
  <c r="J1" i="114"/>
  <c r="I1" i="114"/>
  <c r="H1" i="114"/>
  <c r="F1" i="114"/>
  <c r="D1" i="114"/>
  <c r="C1" i="114"/>
  <c r="B1" i="114"/>
  <c r="A87" i="100"/>
  <c r="A84" i="100"/>
  <c r="A67" i="104" s="1"/>
  <c r="A81" i="100"/>
  <c r="A66" i="104" s="1"/>
  <c r="B80" i="100"/>
  <c r="B79" i="100"/>
  <c r="A78" i="100"/>
  <c r="A77" i="100"/>
  <c r="B76" i="100"/>
  <c r="B75" i="100"/>
  <c r="A74" i="100"/>
  <c r="A63" i="104" s="1"/>
  <c r="B73" i="100"/>
  <c r="B72" i="100"/>
  <c r="B71" i="100"/>
  <c r="B70" i="100"/>
  <c r="B69" i="100"/>
  <c r="A68" i="100"/>
  <c r="A62" i="104" s="1"/>
  <c r="B67" i="100"/>
  <c r="B66" i="100"/>
  <c r="B65" i="100"/>
  <c r="B64" i="100"/>
  <c r="A63" i="100"/>
  <c r="A62" i="100"/>
  <c r="B61" i="100"/>
  <c r="B60" i="100"/>
  <c r="B59" i="100"/>
  <c r="B58" i="100"/>
  <c r="A57" i="100"/>
  <c r="A59" i="104" s="1"/>
  <c r="B56" i="100"/>
  <c r="B55" i="100"/>
  <c r="B54" i="100"/>
  <c r="B53" i="100"/>
  <c r="A52" i="100"/>
  <c r="A58" i="104" s="1"/>
  <c r="B51" i="100"/>
  <c r="B50" i="100"/>
  <c r="B49" i="100"/>
  <c r="B48" i="100"/>
  <c r="B47" i="100"/>
  <c r="B46" i="100"/>
  <c r="B45" i="100"/>
  <c r="B44" i="100"/>
  <c r="A43" i="100"/>
  <c r="B42" i="100"/>
  <c r="B41" i="100"/>
  <c r="B40" i="100"/>
  <c r="B39" i="100"/>
  <c r="A38" i="100"/>
  <c r="A34" i="100"/>
  <c r="B33" i="100"/>
  <c r="B32" i="100"/>
  <c r="B31" i="100"/>
  <c r="A30" i="100"/>
  <c r="B29" i="100"/>
  <c r="B28" i="100"/>
  <c r="B27" i="100"/>
  <c r="A26" i="100"/>
  <c r="B25" i="100"/>
  <c r="B24" i="100"/>
  <c r="A23" i="100"/>
  <c r="B22" i="100"/>
  <c r="B21" i="100"/>
  <c r="A20" i="100"/>
  <c r="B19" i="100"/>
  <c r="B18" i="100"/>
  <c r="B17" i="100"/>
  <c r="B16" i="100"/>
  <c r="A15" i="100"/>
  <c r="B14" i="100"/>
  <c r="B13" i="100"/>
  <c r="B12" i="100"/>
  <c r="A11" i="100"/>
  <c r="A25" i="110"/>
  <c r="I25" i="110" s="1"/>
  <c r="A26" i="110"/>
  <c r="I26" i="110" s="1"/>
  <c r="O8" i="107"/>
  <c r="O100" i="107"/>
  <c r="O79" i="107"/>
  <c r="O4" i="107"/>
  <c r="S4" i="107"/>
  <c r="O6" i="107"/>
  <c r="O7" i="107"/>
  <c r="O16" i="107"/>
  <c r="S16" i="107"/>
  <c r="O20" i="107"/>
  <c r="O21" i="107"/>
  <c r="T39" i="107"/>
  <c r="Q39" i="107"/>
  <c r="P39" i="107"/>
  <c r="N39" i="107"/>
  <c r="M39" i="107"/>
  <c r="L39" i="107"/>
  <c r="H39" i="107"/>
  <c r="G39" i="107"/>
  <c r="F39" i="107"/>
  <c r="G22" i="107"/>
  <c r="F22" i="107"/>
  <c r="N17" i="107"/>
  <c r="L17" i="107"/>
  <c r="B153" i="107"/>
  <c r="B135" i="107"/>
  <c r="B133" i="107"/>
  <c r="B128" i="107"/>
  <c r="K71" i="107"/>
  <c r="K70" i="107"/>
  <c r="M22" i="107"/>
  <c r="Q17" i="107"/>
  <c r="M17" i="107"/>
  <c r="G17" i="107"/>
  <c r="V21" i="107"/>
  <c r="V20" i="107"/>
  <c r="V16" i="107"/>
  <c r="V4" i="107"/>
  <c r="P22" i="107"/>
  <c r="T22" i="107"/>
  <c r="Q22" i="107"/>
  <c r="H22" i="107"/>
  <c r="N22" i="107"/>
  <c r="H17" i="107"/>
  <c r="O26" i="107"/>
  <c r="F17" i="107"/>
  <c r="L22" i="107"/>
  <c r="P17" i="107"/>
  <c r="T17" i="107"/>
  <c r="A58" i="78"/>
  <c r="A49" i="78"/>
  <c r="A31" i="78"/>
  <c r="A30" i="78"/>
  <c r="A29" i="78"/>
  <c r="A28" i="78"/>
  <c r="A27" i="78"/>
  <c r="A26" i="78"/>
  <c r="A25" i="78"/>
  <c r="A24" i="78"/>
  <c r="A23" i="78"/>
  <c r="A16" i="78"/>
  <c r="A15" i="78"/>
  <c r="A14" i="78"/>
  <c r="A13" i="78"/>
  <c r="O56" i="78"/>
  <c r="U5" i="100"/>
  <c r="T5" i="100"/>
  <c r="R5" i="100"/>
  <c r="Q5" i="100"/>
  <c r="P5" i="100"/>
  <c r="N5" i="100"/>
  <c r="M5" i="100"/>
  <c r="L5" i="100"/>
  <c r="J5" i="100"/>
  <c r="H5" i="100"/>
  <c r="G5" i="100"/>
  <c r="F5" i="100"/>
  <c r="U5" i="101"/>
  <c r="T5" i="101"/>
  <c r="R5" i="101"/>
  <c r="Q5" i="101"/>
  <c r="P5" i="101"/>
  <c r="N5" i="101"/>
  <c r="M5" i="101"/>
  <c r="L5" i="101"/>
  <c r="J5" i="101"/>
  <c r="H5" i="101"/>
  <c r="G5" i="101"/>
  <c r="F5" i="101"/>
  <c r="U5" i="102"/>
  <c r="T5" i="102"/>
  <c r="R5" i="102"/>
  <c r="Q5" i="102"/>
  <c r="P5" i="102"/>
  <c r="N5" i="102"/>
  <c r="M5" i="102"/>
  <c r="L5" i="102"/>
  <c r="J5" i="102"/>
  <c r="H5" i="102"/>
  <c r="G5" i="102"/>
  <c r="F5" i="102"/>
  <c r="U9" i="100"/>
  <c r="B21" i="104" s="1"/>
  <c r="T9" i="100"/>
  <c r="B20" i="104" s="1"/>
  <c r="R9" i="100"/>
  <c r="B17" i="104" s="1"/>
  <c r="Q9" i="100"/>
  <c r="B16" i="104" s="1"/>
  <c r="P9" i="100"/>
  <c r="B15" i="104" s="1"/>
  <c r="N9" i="100"/>
  <c r="B12" i="104" s="1"/>
  <c r="D37" i="104" s="1"/>
  <c r="M9" i="100"/>
  <c r="B11" i="104" s="1"/>
  <c r="C37" i="104" s="1"/>
  <c r="L9" i="100"/>
  <c r="B10" i="104" s="1"/>
  <c r="B37" i="104" s="1"/>
  <c r="J9" i="100"/>
  <c r="B7" i="104" s="1"/>
  <c r="H9" i="100"/>
  <c r="B6" i="104" s="1"/>
  <c r="G9" i="100"/>
  <c r="B5" i="104" s="1"/>
  <c r="F9" i="100"/>
  <c r="B4" i="104" s="1"/>
  <c r="V6" i="100"/>
  <c r="U6" i="100"/>
  <c r="T6" i="100"/>
  <c r="S6" i="100"/>
  <c r="R6" i="100"/>
  <c r="Q6" i="100"/>
  <c r="P6" i="100"/>
  <c r="O6" i="100"/>
  <c r="N6" i="100"/>
  <c r="M6" i="100"/>
  <c r="L6" i="100"/>
  <c r="K6" i="100"/>
  <c r="J6" i="100"/>
  <c r="H6" i="100"/>
  <c r="G6" i="100"/>
  <c r="F6" i="100"/>
  <c r="U9" i="101"/>
  <c r="T9" i="101"/>
  <c r="R9" i="101"/>
  <c r="Q9" i="101"/>
  <c r="P9" i="101"/>
  <c r="N9" i="101"/>
  <c r="M9" i="101"/>
  <c r="L9" i="101"/>
  <c r="J9" i="101"/>
  <c r="H9" i="101"/>
  <c r="G9" i="101"/>
  <c r="F9" i="101"/>
  <c r="V6" i="101"/>
  <c r="U6" i="101"/>
  <c r="T6" i="101"/>
  <c r="S6" i="101"/>
  <c r="R6" i="101"/>
  <c r="Q6" i="101"/>
  <c r="P6" i="101"/>
  <c r="O6" i="101"/>
  <c r="N6" i="101"/>
  <c r="M6" i="101"/>
  <c r="L6" i="101"/>
  <c r="K6" i="101"/>
  <c r="J6" i="101"/>
  <c r="H6" i="101"/>
  <c r="F6" i="101"/>
  <c r="V6" i="102"/>
  <c r="U9" i="102"/>
  <c r="T9" i="102"/>
  <c r="R9" i="102"/>
  <c r="Q9" i="102"/>
  <c r="P9" i="102"/>
  <c r="N9" i="102"/>
  <c r="M9" i="102"/>
  <c r="L9" i="102"/>
  <c r="J9" i="102"/>
  <c r="H9" i="102"/>
  <c r="G9" i="102"/>
  <c r="F9" i="102"/>
  <c r="U6" i="102"/>
  <c r="T6" i="102"/>
  <c r="S6" i="102"/>
  <c r="R6" i="102"/>
  <c r="Q6" i="102"/>
  <c r="P6" i="102"/>
  <c r="O6" i="102"/>
  <c r="N6" i="102"/>
  <c r="M6" i="102"/>
  <c r="L6" i="102"/>
  <c r="K6" i="102"/>
  <c r="J6" i="102"/>
  <c r="H6" i="102"/>
  <c r="G6" i="102"/>
  <c r="F6" i="102"/>
  <c r="C8" i="102"/>
  <c r="A1" i="41"/>
  <c r="V26" i="107"/>
  <c r="C54" i="102"/>
  <c r="C40" i="102"/>
  <c r="S33" i="114" s="1"/>
  <c r="A80" i="110"/>
  <c r="A65" i="110"/>
  <c r="I65" i="110" s="1"/>
  <c r="A59" i="110"/>
  <c r="I59" i="110" s="1"/>
  <c r="A54" i="110"/>
  <c r="I54" i="110" s="1"/>
  <c r="A53" i="110"/>
  <c r="I53" i="110" s="1"/>
  <c r="A52" i="110"/>
  <c r="I52" i="110" s="1"/>
  <c r="A51" i="110"/>
  <c r="I51" i="110" s="1"/>
  <c r="A40" i="110"/>
  <c r="I40" i="110" s="1"/>
  <c r="A39" i="110"/>
  <c r="I39" i="110" s="1"/>
  <c r="A19" i="110"/>
  <c r="A18" i="110"/>
  <c r="I18" i="110" s="1"/>
  <c r="A17" i="110"/>
  <c r="I17" i="110" s="1"/>
  <c r="B86" i="102"/>
  <c r="B86" i="101" s="1"/>
  <c r="B85" i="102"/>
  <c r="B85" i="101" s="1"/>
  <c r="B83" i="102"/>
  <c r="B83" i="101" s="1"/>
  <c r="B82" i="102"/>
  <c r="B82" i="101" s="1"/>
  <c r="Q56" i="78"/>
  <c r="A1" i="100"/>
  <c r="A1" i="101"/>
  <c r="A1" i="102"/>
  <c r="A1" i="77"/>
  <c r="A1" i="78"/>
  <c r="Y95" i="100"/>
  <c r="Q2" i="78"/>
  <c r="A92" i="110"/>
  <c r="A88" i="110"/>
  <c r="A82" i="110"/>
  <c r="A77" i="110"/>
  <c r="A74" i="110"/>
  <c r="A73" i="110"/>
  <c r="I73" i="110" s="1"/>
  <c r="A72" i="110"/>
  <c r="I72" i="110" s="1"/>
  <c r="A71" i="110"/>
  <c r="I71" i="110" s="1"/>
  <c r="A70" i="110"/>
  <c r="A69" i="110"/>
  <c r="I69" i="110" s="1"/>
  <c r="A68" i="110"/>
  <c r="I68" i="110" s="1"/>
  <c r="A67" i="110"/>
  <c r="A66" i="110"/>
  <c r="I66" i="110" s="1"/>
  <c r="A64" i="110"/>
  <c r="I64" i="110" s="1"/>
  <c r="A63" i="110"/>
  <c r="I63" i="110" s="1"/>
  <c r="A62" i="110"/>
  <c r="I62" i="110" s="1"/>
  <c r="A61" i="110"/>
  <c r="A56" i="110"/>
  <c r="I56" i="110" s="1"/>
  <c r="A55" i="110"/>
  <c r="A50" i="110"/>
  <c r="A60" i="110"/>
  <c r="I60" i="110" s="1"/>
  <c r="A58" i="110"/>
  <c r="I58" i="110" s="1"/>
  <c r="A57" i="110"/>
  <c r="I57" i="110" s="1"/>
  <c r="A49" i="110"/>
  <c r="I49" i="110" s="1"/>
  <c r="A48" i="110"/>
  <c r="I48" i="110" s="1"/>
  <c r="A46" i="110"/>
  <c r="A45" i="110"/>
  <c r="A44" i="110"/>
  <c r="I44" i="110" s="1"/>
  <c r="A43" i="110"/>
  <c r="I43" i="110" s="1"/>
  <c r="A35" i="110"/>
  <c r="I35" i="110" s="1"/>
  <c r="A42" i="110"/>
  <c r="I42" i="110" s="1"/>
  <c r="A41" i="110"/>
  <c r="I41" i="110" s="1"/>
  <c r="A38" i="110"/>
  <c r="I38" i="110" s="1"/>
  <c r="A37" i="110"/>
  <c r="I37" i="110" s="1"/>
  <c r="A36" i="110"/>
  <c r="A34" i="110"/>
  <c r="K33" i="110"/>
  <c r="A32" i="110"/>
  <c r="I32" i="110" s="1"/>
  <c r="A29" i="110"/>
  <c r="A27" i="110"/>
  <c r="A23" i="110"/>
  <c r="A16" i="110"/>
  <c r="A24" i="110"/>
  <c r="I24" i="110" s="1"/>
  <c r="A22" i="110"/>
  <c r="I22" i="110" s="1"/>
  <c r="A21" i="110"/>
  <c r="I21" i="110" s="1"/>
  <c r="A20" i="110"/>
  <c r="I20" i="110" s="1"/>
  <c r="A13" i="110"/>
  <c r="A8" i="110"/>
  <c r="A15" i="110"/>
  <c r="I15" i="110" s="1"/>
  <c r="A14" i="110"/>
  <c r="I14" i="110" s="1"/>
  <c r="A12" i="110"/>
  <c r="I12" i="110" s="1"/>
  <c r="A11" i="110"/>
  <c r="I11" i="110" s="1"/>
  <c r="A10" i="110"/>
  <c r="I10" i="110" s="1"/>
  <c r="A9" i="110"/>
  <c r="I9" i="110" s="1"/>
  <c r="A7" i="110"/>
  <c r="I7" i="110" s="1"/>
  <c r="A6" i="110"/>
  <c r="I6" i="110" s="1"/>
  <c r="A5" i="110"/>
  <c r="I5" i="110" s="1"/>
  <c r="K53" i="78"/>
  <c r="K52" i="78"/>
  <c r="C52" i="78"/>
  <c r="K51" i="78"/>
  <c r="C51" i="78"/>
  <c r="K50" i="78"/>
  <c r="C50" i="78"/>
  <c r="C49" i="78"/>
  <c r="C10" i="78"/>
  <c r="Q18" i="78"/>
  <c r="Q34" i="78"/>
  <c r="O34" i="78"/>
  <c r="O18" i="78"/>
  <c r="L13" i="114"/>
  <c r="E156" i="118"/>
  <c r="O5" i="107"/>
  <c r="O19" i="107"/>
  <c r="F28" i="101"/>
  <c r="Q28" i="100" l="1"/>
  <c r="R28" i="100"/>
  <c r="S28" i="101"/>
  <c r="P28" i="100"/>
  <c r="L28" i="100"/>
  <c r="O28" i="101"/>
  <c r="V28" i="102"/>
  <c r="M28" i="100"/>
  <c r="N28" i="100"/>
  <c r="G28" i="100"/>
  <c r="H28" i="100"/>
  <c r="K28" i="101"/>
  <c r="F28" i="100"/>
  <c r="J28" i="100"/>
  <c r="D39" i="102"/>
  <c r="D39" i="123"/>
  <c r="D39" i="124"/>
  <c r="D39" i="101"/>
  <c r="D13" i="123"/>
  <c r="D13" i="124"/>
  <c r="D13" i="101"/>
  <c r="D48" i="102"/>
  <c r="D48" i="123"/>
  <c r="D48" i="124"/>
  <c r="D48" i="101"/>
  <c r="D56" i="102"/>
  <c r="D56" i="123"/>
  <c r="D56" i="101"/>
  <c r="D56" i="124"/>
  <c r="D69" i="123"/>
  <c r="D69" i="124"/>
  <c r="D69" i="102"/>
  <c r="D69" i="101"/>
  <c r="U31" i="77"/>
  <c r="K31" i="78" s="1"/>
  <c r="D78" i="102"/>
  <c r="D78" i="124"/>
  <c r="D78" i="101"/>
  <c r="D78" i="123"/>
  <c r="D25" i="123"/>
  <c r="D25" i="124"/>
  <c r="D25" i="102"/>
  <c r="D25" i="101"/>
  <c r="D66" i="102"/>
  <c r="D66" i="101"/>
  <c r="D66" i="123"/>
  <c r="D66" i="124"/>
  <c r="D46" i="102"/>
  <c r="D46" i="101"/>
  <c r="D46" i="124"/>
  <c r="D46" i="123"/>
  <c r="D14" i="123"/>
  <c r="D14" i="124"/>
  <c r="D14" i="101"/>
  <c r="D49" i="123"/>
  <c r="D49" i="124"/>
  <c r="D49" i="102"/>
  <c r="D49" i="101"/>
  <c r="D64" i="101"/>
  <c r="D64" i="123"/>
  <c r="D64" i="124"/>
  <c r="D64" i="102"/>
  <c r="D70" i="123"/>
  <c r="D70" i="124"/>
  <c r="D70" i="102"/>
  <c r="D70" i="101"/>
  <c r="D79" i="123"/>
  <c r="D79" i="101"/>
  <c r="D79" i="102"/>
  <c r="D79" i="124"/>
  <c r="D72" i="101"/>
  <c r="D72" i="123"/>
  <c r="D72" i="124"/>
  <c r="D72" i="102"/>
  <c r="D16" i="124"/>
  <c r="D16" i="101"/>
  <c r="D16" i="102"/>
  <c r="D16" i="123"/>
  <c r="D65" i="102"/>
  <c r="D65" i="124"/>
  <c r="D65" i="101"/>
  <c r="D65" i="123"/>
  <c r="D47" i="102"/>
  <c r="D47" i="123"/>
  <c r="D47" i="101"/>
  <c r="D47" i="124"/>
  <c r="D18" i="101"/>
  <c r="D18" i="123"/>
  <c r="D18" i="102"/>
  <c r="D18" i="124"/>
  <c r="D29" i="101"/>
  <c r="D29" i="123"/>
  <c r="D29" i="102"/>
  <c r="D29" i="124"/>
  <c r="D51" i="101"/>
  <c r="D51" i="102"/>
  <c r="D51" i="123"/>
  <c r="D51" i="124"/>
  <c r="D58" i="102"/>
  <c r="D58" i="123"/>
  <c r="D58" i="124"/>
  <c r="D58" i="101"/>
  <c r="D80" i="123"/>
  <c r="D80" i="124"/>
  <c r="D80" i="102"/>
  <c r="D80" i="101"/>
  <c r="D50" i="124"/>
  <c r="D50" i="101"/>
  <c r="D50" i="102"/>
  <c r="D50" i="123"/>
  <c r="D19" i="124"/>
  <c r="D19" i="101"/>
  <c r="D19" i="102"/>
  <c r="D19" i="123"/>
  <c r="D31" i="124"/>
  <c r="D31" i="101"/>
  <c r="D31" i="123"/>
  <c r="D31" i="102"/>
  <c r="D75" i="102"/>
  <c r="D75" i="124"/>
  <c r="D75" i="101"/>
  <c r="D75" i="123"/>
  <c r="D59" i="123"/>
  <c r="D59" i="124"/>
  <c r="D59" i="102"/>
  <c r="D59" i="101"/>
  <c r="D33" i="102"/>
  <c r="D33" i="123"/>
  <c r="D33" i="101"/>
  <c r="D33" i="124"/>
  <c r="D42" i="101"/>
  <c r="D42" i="102"/>
  <c r="D42" i="123"/>
  <c r="D42" i="124"/>
  <c r="D17" i="101"/>
  <c r="D17" i="102"/>
  <c r="D17" i="124"/>
  <c r="D17" i="123"/>
  <c r="D73" i="101"/>
  <c r="D73" i="123"/>
  <c r="D73" i="124"/>
  <c r="D73" i="102"/>
  <c r="D21" i="102"/>
  <c r="D21" i="101"/>
  <c r="D21" i="124"/>
  <c r="D21" i="123"/>
  <c r="D44" i="101"/>
  <c r="D44" i="123"/>
  <c r="D44" i="124"/>
  <c r="D44" i="102"/>
  <c r="U27" i="77"/>
  <c r="K27" i="78" s="1"/>
  <c r="D63" i="123"/>
  <c r="D63" i="101"/>
  <c r="D63" i="102"/>
  <c r="D63" i="124"/>
  <c r="D76" i="102"/>
  <c r="D76" i="101"/>
  <c r="D76" i="123"/>
  <c r="D76" i="124"/>
  <c r="D60" i="124"/>
  <c r="D60" i="101"/>
  <c r="D60" i="102"/>
  <c r="D60" i="123"/>
  <c r="D32" i="102"/>
  <c r="D32" i="101"/>
  <c r="D32" i="123"/>
  <c r="D32" i="124"/>
  <c r="D27" i="124"/>
  <c r="D27" i="101"/>
  <c r="D27" i="102"/>
  <c r="D27" i="123"/>
  <c r="D71" i="124"/>
  <c r="D71" i="101"/>
  <c r="D71" i="102"/>
  <c r="D71" i="123"/>
  <c r="D28" i="101"/>
  <c r="D28" i="102"/>
  <c r="D28" i="123"/>
  <c r="D28" i="124"/>
  <c r="D67" i="102"/>
  <c r="D67" i="123"/>
  <c r="D67" i="101"/>
  <c r="D67" i="124"/>
  <c r="D12" i="123"/>
  <c r="D12" i="101"/>
  <c r="D12" i="124"/>
  <c r="D15" i="124" s="1"/>
  <c r="D22" i="102"/>
  <c r="D22" i="123"/>
  <c r="D22" i="101"/>
  <c r="D22" i="124"/>
  <c r="D45" i="124"/>
  <c r="D45" i="101"/>
  <c r="D45" i="123"/>
  <c r="D45" i="102"/>
  <c r="D55" i="102"/>
  <c r="D55" i="101"/>
  <c r="D55" i="123"/>
  <c r="D55" i="124"/>
  <c r="D24" i="102"/>
  <c r="D24" i="123"/>
  <c r="D24" i="124"/>
  <c r="D24" i="101"/>
  <c r="D61" i="101"/>
  <c r="D61" i="102"/>
  <c r="D61" i="123"/>
  <c r="D61" i="124"/>
  <c r="D14" i="102"/>
  <c r="D13" i="102"/>
  <c r="D12" i="102"/>
  <c r="I34" i="110"/>
  <c r="B34" i="110"/>
  <c r="I27" i="110"/>
  <c r="I74" i="110"/>
  <c r="U32" i="77" s="1"/>
  <c r="I16" i="110"/>
  <c r="I45" i="110"/>
  <c r="U24" i="77" s="1"/>
  <c r="I70" i="110"/>
  <c r="U30" i="77" s="1"/>
  <c r="I19" i="110"/>
  <c r="I8" i="110"/>
  <c r="I50" i="110"/>
  <c r="U25" i="77" s="1"/>
  <c r="K25" i="78" s="1"/>
  <c r="I67" i="110"/>
  <c r="U29" i="77" s="1"/>
  <c r="I55" i="110"/>
  <c r="U26" i="77" s="1"/>
  <c r="I13" i="110"/>
  <c r="U15" i="77" s="1"/>
  <c r="I61" i="110"/>
  <c r="U28" i="77" s="1"/>
  <c r="I23" i="110"/>
  <c r="U16" i="77" s="1"/>
  <c r="W32" i="107"/>
  <c r="Y32" i="107" s="1"/>
  <c r="F42" i="107"/>
  <c r="T42" i="107"/>
  <c r="G42" i="107"/>
  <c r="H42" i="107"/>
  <c r="L42" i="107"/>
  <c r="M42" i="107"/>
  <c r="N42" i="107"/>
  <c r="P42" i="107"/>
  <c r="Q42" i="107"/>
  <c r="I23" i="115"/>
  <c r="L23" i="115"/>
  <c r="M23" i="115"/>
  <c r="H23" i="115"/>
  <c r="B23" i="115"/>
  <c r="C23" i="115"/>
  <c r="D23" i="115"/>
  <c r="C23" i="114"/>
  <c r="P23" i="114"/>
  <c r="I23" i="114"/>
  <c r="D23" i="114"/>
  <c r="Q23" i="114"/>
  <c r="N23" i="114"/>
  <c r="B23" i="114"/>
  <c r="F23" i="114"/>
  <c r="M23" i="114"/>
  <c r="H23" i="114"/>
  <c r="J23" i="114"/>
  <c r="L23" i="114"/>
  <c r="G37" i="110"/>
  <c r="B37" i="110"/>
  <c r="H37" i="110"/>
  <c r="F37" i="110"/>
  <c r="E37" i="110"/>
  <c r="D37" i="110"/>
  <c r="C37" i="110"/>
  <c r="H38" i="110"/>
  <c r="C45" i="124" s="1"/>
  <c r="G38" i="110"/>
  <c r="C38" i="110"/>
  <c r="F38" i="110"/>
  <c r="E38" i="110"/>
  <c r="D38" i="110"/>
  <c r="B38" i="110"/>
  <c r="B26" i="110"/>
  <c r="E26" i="110"/>
  <c r="H26" i="110"/>
  <c r="C33" i="124" s="1"/>
  <c r="G26" i="110"/>
  <c r="F26" i="110"/>
  <c r="C26" i="110"/>
  <c r="D26" i="110"/>
  <c r="C6" i="110"/>
  <c r="F6" i="110"/>
  <c r="B6" i="110"/>
  <c r="H6" i="110"/>
  <c r="C13" i="124" s="1"/>
  <c r="D6" i="110"/>
  <c r="G6" i="110"/>
  <c r="E6" i="110"/>
  <c r="D14" i="110"/>
  <c r="B14" i="110"/>
  <c r="H14" i="110"/>
  <c r="G14" i="110"/>
  <c r="F14" i="110"/>
  <c r="E14" i="110"/>
  <c r="C14" i="110"/>
  <c r="F56" i="110"/>
  <c r="E56" i="110"/>
  <c r="M27" i="77" s="1"/>
  <c r="D56" i="110"/>
  <c r="C56" i="110"/>
  <c r="G56" i="110"/>
  <c r="Q27" i="77" s="1"/>
  <c r="B56" i="110"/>
  <c r="H56" i="110"/>
  <c r="B51" i="110"/>
  <c r="E51" i="110"/>
  <c r="C51" i="110"/>
  <c r="H51" i="110"/>
  <c r="G51" i="110"/>
  <c r="F51" i="110"/>
  <c r="D51" i="110"/>
  <c r="H25" i="110"/>
  <c r="G25" i="110"/>
  <c r="F25" i="110"/>
  <c r="B25" i="110"/>
  <c r="E25" i="110"/>
  <c r="D25" i="110"/>
  <c r="C25" i="110"/>
  <c r="D7" i="110"/>
  <c r="C7" i="110"/>
  <c r="E7" i="110"/>
  <c r="B7" i="110"/>
  <c r="G7" i="110"/>
  <c r="H7" i="110"/>
  <c r="C14" i="124" s="1"/>
  <c r="F7" i="110"/>
  <c r="D42" i="110"/>
  <c r="C42" i="110"/>
  <c r="G42" i="110"/>
  <c r="B42" i="110"/>
  <c r="H42" i="110"/>
  <c r="C49" i="124" s="1"/>
  <c r="E42" i="110"/>
  <c r="F42" i="110"/>
  <c r="H49" i="110"/>
  <c r="C56" i="124" s="1"/>
  <c r="G49" i="110"/>
  <c r="B49" i="110"/>
  <c r="F49" i="110"/>
  <c r="E49" i="110"/>
  <c r="D49" i="110"/>
  <c r="C49" i="110"/>
  <c r="C62" i="110"/>
  <c r="B62" i="110"/>
  <c r="F62" i="110"/>
  <c r="H62" i="110"/>
  <c r="G62" i="110"/>
  <c r="E62" i="110"/>
  <c r="D62" i="110"/>
  <c r="H71" i="110"/>
  <c r="G71" i="110"/>
  <c r="Q31" i="77" s="1"/>
  <c r="F71" i="110"/>
  <c r="E71" i="110"/>
  <c r="M31" i="77" s="1"/>
  <c r="D71" i="110"/>
  <c r="C71" i="110"/>
  <c r="B71" i="110"/>
  <c r="D53" i="110"/>
  <c r="E53" i="110"/>
  <c r="C53" i="110"/>
  <c r="G53" i="110"/>
  <c r="B53" i="110"/>
  <c r="H53" i="110"/>
  <c r="C60" i="124" s="1"/>
  <c r="S53" i="128" s="1"/>
  <c r="F53" i="110"/>
  <c r="E9" i="110"/>
  <c r="D9" i="110"/>
  <c r="C9" i="110"/>
  <c r="B9" i="110"/>
  <c r="H9" i="110"/>
  <c r="F9" i="110"/>
  <c r="G9" i="110"/>
  <c r="E20" i="110"/>
  <c r="D20" i="110"/>
  <c r="H20" i="110"/>
  <c r="C20" i="110"/>
  <c r="B20" i="110"/>
  <c r="G20" i="110"/>
  <c r="F20" i="110"/>
  <c r="C32" i="110"/>
  <c r="B32" i="110"/>
  <c r="D32" i="110"/>
  <c r="H32" i="110"/>
  <c r="F32" i="110"/>
  <c r="G32" i="110"/>
  <c r="E32" i="110"/>
  <c r="F35" i="110"/>
  <c r="E35" i="110"/>
  <c r="D35" i="110"/>
  <c r="C35" i="110"/>
  <c r="B35" i="110"/>
  <c r="G35" i="110"/>
  <c r="H35" i="110"/>
  <c r="C42" i="124" s="1"/>
  <c r="G57" i="110"/>
  <c r="F57" i="110"/>
  <c r="E57" i="110"/>
  <c r="D57" i="110"/>
  <c r="C57" i="110"/>
  <c r="B57" i="110"/>
  <c r="H57" i="110"/>
  <c r="D63" i="110"/>
  <c r="C63" i="110"/>
  <c r="B63" i="110"/>
  <c r="H63" i="110"/>
  <c r="C70" i="124" s="1"/>
  <c r="S63" i="128" s="1"/>
  <c r="G63" i="110"/>
  <c r="F63" i="110"/>
  <c r="E63" i="110"/>
  <c r="B72" i="110"/>
  <c r="E72" i="110"/>
  <c r="H72" i="110"/>
  <c r="G72" i="110"/>
  <c r="F72" i="110"/>
  <c r="D72" i="110"/>
  <c r="C72" i="110"/>
  <c r="C17" i="110"/>
  <c r="B17" i="110"/>
  <c r="D17" i="110"/>
  <c r="H17" i="110"/>
  <c r="G17" i="110"/>
  <c r="F17" i="110"/>
  <c r="E17" i="110"/>
  <c r="E54" i="110"/>
  <c r="D54" i="110"/>
  <c r="C54" i="110"/>
  <c r="H54" i="110"/>
  <c r="C61" i="124" s="1"/>
  <c r="S54" i="128" s="1"/>
  <c r="B54" i="110"/>
  <c r="F54" i="110"/>
  <c r="G54" i="110"/>
  <c r="H68" i="110"/>
  <c r="G68" i="110"/>
  <c r="C68" i="110"/>
  <c r="F68" i="110"/>
  <c r="E68" i="110"/>
  <c r="D68" i="110"/>
  <c r="B68" i="110"/>
  <c r="B40" i="110"/>
  <c r="C40" i="110"/>
  <c r="H40" i="110"/>
  <c r="C47" i="124" s="1"/>
  <c r="G40" i="110"/>
  <c r="F40" i="110"/>
  <c r="E40" i="110"/>
  <c r="D40" i="110"/>
  <c r="C41" i="110"/>
  <c r="B41" i="110"/>
  <c r="F41" i="110"/>
  <c r="H41" i="110"/>
  <c r="C48" i="124" s="1"/>
  <c r="G41" i="110"/>
  <c r="E41" i="110"/>
  <c r="D41" i="110"/>
  <c r="B83" i="100"/>
  <c r="F10" i="110"/>
  <c r="E10" i="110"/>
  <c r="D10" i="110"/>
  <c r="C10" i="110"/>
  <c r="B10" i="110"/>
  <c r="H10" i="110"/>
  <c r="C17" i="124" s="1"/>
  <c r="G10" i="110"/>
  <c r="F21" i="110"/>
  <c r="G21" i="110"/>
  <c r="E21" i="110"/>
  <c r="D21" i="110"/>
  <c r="C21" i="110"/>
  <c r="B21" i="110"/>
  <c r="H21" i="110"/>
  <c r="C28" i="124" s="1"/>
  <c r="E43" i="110"/>
  <c r="H43" i="110"/>
  <c r="C50" i="124" s="1"/>
  <c r="F43" i="110"/>
  <c r="D43" i="110"/>
  <c r="C43" i="110"/>
  <c r="B43" i="110"/>
  <c r="G43" i="110"/>
  <c r="H58" i="110"/>
  <c r="C65" i="124" s="1"/>
  <c r="S58" i="128" s="1"/>
  <c r="C58" i="110"/>
  <c r="G58" i="110"/>
  <c r="F58" i="110"/>
  <c r="E58" i="110"/>
  <c r="D58" i="110"/>
  <c r="B58" i="110"/>
  <c r="E64" i="110"/>
  <c r="H64" i="110"/>
  <c r="C71" i="124" s="1"/>
  <c r="S64" i="128" s="1"/>
  <c r="D64" i="110"/>
  <c r="C64" i="110"/>
  <c r="B64" i="110"/>
  <c r="G64" i="110"/>
  <c r="F64" i="110"/>
  <c r="C73" i="110"/>
  <c r="B73" i="110"/>
  <c r="F73" i="110"/>
  <c r="H73" i="110"/>
  <c r="C80" i="124" s="1"/>
  <c r="S73" i="128" s="1"/>
  <c r="G73" i="110"/>
  <c r="E73" i="110"/>
  <c r="D73" i="110"/>
  <c r="D18" i="110"/>
  <c r="C18" i="110"/>
  <c r="B18" i="110"/>
  <c r="G18" i="110"/>
  <c r="H18" i="110"/>
  <c r="C25" i="124" s="1"/>
  <c r="E18" i="110"/>
  <c r="F18" i="110"/>
  <c r="H59" i="110"/>
  <c r="C66" i="124" s="1"/>
  <c r="S59" i="128" s="1"/>
  <c r="G59" i="110"/>
  <c r="F59" i="110"/>
  <c r="D59" i="110"/>
  <c r="E59" i="110"/>
  <c r="C59" i="110"/>
  <c r="B59" i="110"/>
  <c r="B15" i="110"/>
  <c r="H15" i="110"/>
  <c r="C22" i="124" s="1"/>
  <c r="E15" i="110"/>
  <c r="G15" i="110"/>
  <c r="C15" i="110"/>
  <c r="F15" i="110"/>
  <c r="D15" i="110"/>
  <c r="H48" i="110"/>
  <c r="C55" i="124" s="1"/>
  <c r="G48" i="110"/>
  <c r="F48" i="110"/>
  <c r="C48" i="110"/>
  <c r="E48" i="110"/>
  <c r="D48" i="110"/>
  <c r="B48" i="110"/>
  <c r="C52" i="110"/>
  <c r="B52" i="110"/>
  <c r="H52" i="110"/>
  <c r="C59" i="124" s="1"/>
  <c r="F52" i="110"/>
  <c r="G52" i="110"/>
  <c r="E52" i="110"/>
  <c r="D52" i="110"/>
  <c r="A76" i="114"/>
  <c r="G11" i="110"/>
  <c r="F11" i="110"/>
  <c r="E11" i="110"/>
  <c r="H11" i="110"/>
  <c r="C18" i="124" s="1"/>
  <c r="D11" i="110"/>
  <c r="B11" i="110"/>
  <c r="C11" i="110"/>
  <c r="G22" i="110"/>
  <c r="B22" i="110"/>
  <c r="F22" i="110"/>
  <c r="E22" i="110"/>
  <c r="H22" i="110"/>
  <c r="C29" i="124" s="1"/>
  <c r="D22" i="110"/>
  <c r="C22" i="110"/>
  <c r="E34" i="110"/>
  <c r="D34" i="110"/>
  <c r="C34" i="110"/>
  <c r="H34" i="110"/>
  <c r="G34" i="110"/>
  <c r="F34" i="110"/>
  <c r="F44" i="110"/>
  <c r="E44" i="110"/>
  <c r="D44" i="110"/>
  <c r="C44" i="110"/>
  <c r="G44" i="110"/>
  <c r="B44" i="110"/>
  <c r="H44" i="110"/>
  <c r="C51" i="124" s="1"/>
  <c r="B60" i="110"/>
  <c r="E60" i="110"/>
  <c r="H60" i="110"/>
  <c r="C67" i="124" s="1"/>
  <c r="S60" i="128" s="1"/>
  <c r="G60" i="110"/>
  <c r="F60" i="110"/>
  <c r="D60" i="110"/>
  <c r="C60" i="110"/>
  <c r="G66" i="110"/>
  <c r="F66" i="110"/>
  <c r="E66" i="110"/>
  <c r="D66" i="110"/>
  <c r="B66" i="110"/>
  <c r="C66" i="110"/>
  <c r="H66" i="110"/>
  <c r="C73" i="124" s="1"/>
  <c r="S66" i="128" s="1"/>
  <c r="F65" i="110"/>
  <c r="E65" i="110"/>
  <c r="D65" i="110"/>
  <c r="C65" i="110"/>
  <c r="B65" i="110"/>
  <c r="H65" i="110"/>
  <c r="C72" i="124" s="1"/>
  <c r="S65" i="128" s="1"/>
  <c r="G65" i="110"/>
  <c r="B5" i="110"/>
  <c r="C5" i="110"/>
  <c r="E5" i="110"/>
  <c r="H5" i="110"/>
  <c r="G5" i="110"/>
  <c r="F5" i="110"/>
  <c r="D5" i="110"/>
  <c r="H69" i="110"/>
  <c r="C76" i="124" s="1"/>
  <c r="S69" i="128" s="1"/>
  <c r="G69" i="110"/>
  <c r="F69" i="110"/>
  <c r="E69" i="110"/>
  <c r="D69" i="110"/>
  <c r="C69" i="110"/>
  <c r="B69" i="110"/>
  <c r="H12" i="110"/>
  <c r="C19" i="124" s="1"/>
  <c r="G12" i="110"/>
  <c r="C12" i="110"/>
  <c r="F12" i="110"/>
  <c r="E12" i="110"/>
  <c r="D12" i="110"/>
  <c r="B12" i="110"/>
  <c r="H24" i="110"/>
  <c r="G24" i="110"/>
  <c r="F24" i="110"/>
  <c r="C24" i="110"/>
  <c r="E24" i="110"/>
  <c r="D24" i="110"/>
  <c r="B24" i="110"/>
  <c r="H39" i="110"/>
  <c r="C46" i="124" s="1"/>
  <c r="G39" i="110"/>
  <c r="B39" i="110"/>
  <c r="F39" i="110"/>
  <c r="D39" i="110"/>
  <c r="E39" i="110"/>
  <c r="C39" i="110"/>
  <c r="W31" i="107"/>
  <c r="Y31" i="107" s="1"/>
  <c r="W35" i="107"/>
  <c r="Y35" i="107" s="1"/>
  <c r="W38" i="107"/>
  <c r="Y38" i="107" s="1"/>
  <c r="W77" i="107"/>
  <c r="Y77" i="107" s="1"/>
  <c r="W28" i="107"/>
  <c r="Y28" i="107" s="1"/>
  <c r="W5" i="107"/>
  <c r="Y5" i="107" s="1"/>
  <c r="W75" i="107"/>
  <c r="Y75" i="107" s="1"/>
  <c r="W72" i="107"/>
  <c r="Y72" i="107" s="1"/>
  <c r="W70" i="107"/>
  <c r="Y70" i="107" s="1"/>
  <c r="W16" i="107"/>
  <c r="Y16" i="107" s="1"/>
  <c r="W76" i="107"/>
  <c r="Y76" i="107" s="1"/>
  <c r="W7" i="107"/>
  <c r="Y7" i="107" s="1"/>
  <c r="W20" i="107"/>
  <c r="Y20" i="107" s="1"/>
  <c r="W8" i="107"/>
  <c r="Y8" i="107" s="1"/>
  <c r="W21" i="107"/>
  <c r="Y21" i="107" s="1"/>
  <c r="W79" i="107"/>
  <c r="Y79" i="107" s="1"/>
  <c r="W4" i="107"/>
  <c r="Y4" i="107" s="1"/>
  <c r="AA4" i="107" s="1"/>
  <c r="W9" i="107"/>
  <c r="Y9" i="107" s="1"/>
  <c r="W100" i="107"/>
  <c r="Y100" i="107" s="1"/>
  <c r="A76" i="110"/>
  <c r="I76" i="110" s="1"/>
  <c r="A156" i="118"/>
  <c r="B22" i="104"/>
  <c r="B18" i="104"/>
  <c r="A79" i="114"/>
  <c r="C53" i="78"/>
  <c r="B150" i="107"/>
  <c r="B144" i="107"/>
  <c r="B82" i="123"/>
  <c r="B82" i="124"/>
  <c r="A75" i="126"/>
  <c r="A75" i="128"/>
  <c r="B83" i="123"/>
  <c r="B83" i="124"/>
  <c r="A76" i="128"/>
  <c r="A76" i="126"/>
  <c r="A78" i="114"/>
  <c r="B85" i="124"/>
  <c r="B85" i="123"/>
  <c r="A78" i="126"/>
  <c r="A78" i="128"/>
  <c r="B86" i="123"/>
  <c r="B86" i="124"/>
  <c r="A79" i="128"/>
  <c r="A79" i="126"/>
  <c r="G114" i="107"/>
  <c r="M114" i="107"/>
  <c r="R114" i="107"/>
  <c r="F113" i="107"/>
  <c r="W114" i="107"/>
  <c r="H114" i="107"/>
  <c r="N114" i="107"/>
  <c r="T114" i="107"/>
  <c r="L113" i="107"/>
  <c r="J114" i="107"/>
  <c r="P114" i="107"/>
  <c r="U114" i="107"/>
  <c r="P113" i="107"/>
  <c r="F114" i="107"/>
  <c r="L114" i="107"/>
  <c r="Q114" i="107"/>
  <c r="T113" i="107"/>
  <c r="W113" i="107"/>
  <c r="O33" i="107"/>
  <c r="N24" i="107"/>
  <c r="T24" i="107"/>
  <c r="V37" i="107"/>
  <c r="S37" i="107"/>
  <c r="P24" i="107"/>
  <c r="V22" i="107"/>
  <c r="M24" i="107"/>
  <c r="O39" i="107"/>
  <c r="G24" i="107"/>
  <c r="O17" i="107"/>
  <c r="S6" i="107"/>
  <c r="W6" i="107" s="1"/>
  <c r="O22" i="107"/>
  <c r="S73" i="107"/>
  <c r="V73" i="107"/>
  <c r="D39" i="107"/>
  <c r="H24" i="107"/>
  <c r="Q24" i="107"/>
  <c r="D22" i="107"/>
  <c r="D17" i="107"/>
  <c r="F24" i="107"/>
  <c r="K37" i="107"/>
  <c r="L24" i="107"/>
  <c r="S27" i="107"/>
  <c r="W27" i="107" s="1"/>
  <c r="Y27" i="107" s="1"/>
  <c r="V36" i="107"/>
  <c r="W36" i="107" s="1"/>
  <c r="Y36" i="107" s="1"/>
  <c r="K19" i="107"/>
  <c r="W19" i="107" s="1"/>
  <c r="S17" i="107"/>
  <c r="L104" i="107"/>
  <c r="S22" i="107"/>
  <c r="V29" i="107"/>
  <c r="W29" i="107" s="1"/>
  <c r="Y29" i="107" s="1"/>
  <c r="N104" i="107"/>
  <c r="K26" i="107"/>
  <c r="W26" i="107" s="1"/>
  <c r="Y26" i="107" s="1"/>
  <c r="F23" i="115"/>
  <c r="M67" i="115"/>
  <c r="M67" i="114"/>
  <c r="B24" i="104"/>
  <c r="B8" i="104"/>
  <c r="E10" i="78"/>
  <c r="K10" i="78" s="1"/>
  <c r="G10" i="78"/>
  <c r="I10" i="78" s="1"/>
  <c r="V71" i="107"/>
  <c r="W71" i="107" s="1"/>
  <c r="Y71" i="107" s="1"/>
  <c r="O69" i="107"/>
  <c r="W69" i="107" s="1"/>
  <c r="Y69" i="107" s="1"/>
  <c r="B21" i="41"/>
  <c r="K74" i="107"/>
  <c r="W74" i="107" s="1"/>
  <c r="A75" i="114"/>
  <c r="B82" i="100"/>
  <c r="A75" i="110"/>
  <c r="I75" i="110" s="1"/>
  <c r="W40" i="101"/>
  <c r="X40" i="101" s="1"/>
  <c r="Z40" i="101" s="1"/>
  <c r="L67" i="114"/>
  <c r="A79" i="110"/>
  <c r="I79" i="110" s="1"/>
  <c r="B86" i="100"/>
  <c r="C40" i="100"/>
  <c r="Q23" i="115"/>
  <c r="P23" i="115"/>
  <c r="J23" i="115"/>
  <c r="A30" i="104"/>
  <c r="E131" i="118"/>
  <c r="W40" i="102"/>
  <c r="B85" i="100"/>
  <c r="A78" i="110"/>
  <c r="I78" i="110" s="1"/>
  <c r="A65" i="104"/>
  <c r="A57" i="104"/>
  <c r="A60" i="104"/>
  <c r="A64" i="104"/>
  <c r="A68" i="104"/>
  <c r="A61" i="104"/>
  <c r="S10" i="128" l="1"/>
  <c r="S11" i="128"/>
  <c r="S39" i="128"/>
  <c r="S52" i="128"/>
  <c r="S38" i="128"/>
  <c r="W45" i="124" s="1"/>
  <c r="X45" i="124" s="1"/>
  <c r="Z45" i="124" s="1"/>
  <c r="S26" i="128"/>
  <c r="S48" i="128"/>
  <c r="W55" i="124" s="1"/>
  <c r="X55" i="124" s="1"/>
  <c r="Z55" i="124" s="1"/>
  <c r="W80" i="124"/>
  <c r="X80" i="124" s="1"/>
  <c r="Z80" i="124" s="1"/>
  <c r="W76" i="124"/>
  <c r="X76" i="124" s="1"/>
  <c r="Z76" i="124" s="1"/>
  <c r="S18" i="128"/>
  <c r="W61" i="124"/>
  <c r="X61" i="124" s="1"/>
  <c r="Z61" i="124" s="1"/>
  <c r="S41" i="128"/>
  <c r="W48" i="124" s="1"/>
  <c r="X48" i="124" s="1"/>
  <c r="Z48" i="124" s="1"/>
  <c r="D26" i="124"/>
  <c r="S15" i="128"/>
  <c r="W22" i="124" s="1"/>
  <c r="X22" i="124" s="1"/>
  <c r="Z22" i="124" s="1"/>
  <c r="S12" i="128"/>
  <c r="W19" i="124" s="1"/>
  <c r="X19" i="124" s="1"/>
  <c r="Z19" i="124" s="1"/>
  <c r="S42" i="128"/>
  <c r="W49" i="124" s="1"/>
  <c r="X49" i="124" s="1"/>
  <c r="Z49" i="124" s="1"/>
  <c r="S43" i="128"/>
  <c r="W50" i="124" s="1"/>
  <c r="X50" i="124" s="1"/>
  <c r="Z50" i="124" s="1"/>
  <c r="C12" i="101"/>
  <c r="S5" i="115" s="1"/>
  <c r="D26" i="101"/>
  <c r="D45" i="100"/>
  <c r="S44" i="128"/>
  <c r="W51" i="124" s="1"/>
  <c r="X51" i="124" s="1"/>
  <c r="Z51" i="124" s="1"/>
  <c r="D20" i="101"/>
  <c r="S40" i="128"/>
  <c r="W47" i="124" s="1"/>
  <c r="X47" i="124" s="1"/>
  <c r="Z47" i="124" s="1"/>
  <c r="D30" i="123"/>
  <c r="D52" i="101"/>
  <c r="D42" i="100"/>
  <c r="D34" i="101"/>
  <c r="D79" i="100"/>
  <c r="D68" i="124"/>
  <c r="D15" i="101"/>
  <c r="D23" i="123"/>
  <c r="D34" i="124"/>
  <c r="D20" i="124"/>
  <c r="D81" i="101"/>
  <c r="S22" i="128"/>
  <c r="W29" i="124" s="1"/>
  <c r="X29" i="124" s="1"/>
  <c r="Z29" i="124" s="1"/>
  <c r="W66" i="124"/>
  <c r="X66" i="124" s="1"/>
  <c r="Z66" i="124" s="1"/>
  <c r="D26" i="123"/>
  <c r="D57" i="124"/>
  <c r="D71" i="100"/>
  <c r="D17" i="100"/>
  <c r="D51" i="100"/>
  <c r="D70" i="100"/>
  <c r="D49" i="100"/>
  <c r="D69" i="100"/>
  <c r="W73" i="124"/>
  <c r="X73" i="124" s="1"/>
  <c r="Z73" i="124" s="1"/>
  <c r="S35" i="128"/>
  <c r="W42" i="124" s="1"/>
  <c r="X42" i="124" s="1"/>
  <c r="Z42" i="124" s="1"/>
  <c r="D61" i="100"/>
  <c r="D57" i="101"/>
  <c r="D67" i="100"/>
  <c r="D31" i="100"/>
  <c r="D62" i="101"/>
  <c r="D20" i="123"/>
  <c r="D74" i="123"/>
  <c r="D48" i="100"/>
  <c r="D86" i="101"/>
  <c r="D86" i="102"/>
  <c r="D86" i="123"/>
  <c r="D85" i="101"/>
  <c r="D85" i="123"/>
  <c r="D85" i="102"/>
  <c r="D55" i="100"/>
  <c r="D22" i="100"/>
  <c r="D32" i="100"/>
  <c r="D76" i="100"/>
  <c r="D59" i="100"/>
  <c r="D34" i="123"/>
  <c r="D50" i="100"/>
  <c r="D62" i="124"/>
  <c r="D29" i="100"/>
  <c r="D16" i="100"/>
  <c r="D81" i="124"/>
  <c r="D64" i="100"/>
  <c r="D68" i="123"/>
  <c r="D41" i="124"/>
  <c r="D43" i="124" s="1"/>
  <c r="D41" i="101"/>
  <c r="D43" i="101" s="1"/>
  <c r="D41" i="102"/>
  <c r="D43" i="102" s="1"/>
  <c r="D41" i="123"/>
  <c r="D43" i="123" s="1"/>
  <c r="S6" i="128"/>
  <c r="W13" i="124" s="1"/>
  <c r="X13" i="124" s="1"/>
  <c r="Z13" i="124" s="1"/>
  <c r="D12" i="100"/>
  <c r="D28" i="100"/>
  <c r="D27" i="100"/>
  <c r="D60" i="100"/>
  <c r="D63" i="100"/>
  <c r="D58" i="100"/>
  <c r="D47" i="100"/>
  <c r="D66" i="100"/>
  <c r="D78" i="100"/>
  <c r="W59" i="124"/>
  <c r="X59" i="124" s="1"/>
  <c r="Z59" i="124" s="1"/>
  <c r="D13" i="100"/>
  <c r="D15" i="123"/>
  <c r="D30" i="101"/>
  <c r="D23" i="124"/>
  <c r="D77" i="123"/>
  <c r="D72" i="100"/>
  <c r="D81" i="123"/>
  <c r="D68" i="101"/>
  <c r="D56" i="100"/>
  <c r="D83" i="101"/>
  <c r="D83" i="123"/>
  <c r="D83" i="102"/>
  <c r="S49" i="128"/>
  <c r="W56" i="124" s="1"/>
  <c r="X56" i="124" s="1"/>
  <c r="Z56" i="124" s="1"/>
  <c r="D14" i="100"/>
  <c r="D24" i="100"/>
  <c r="D30" i="124"/>
  <c r="D23" i="101"/>
  <c r="D77" i="101"/>
  <c r="D19" i="100"/>
  <c r="D80" i="100"/>
  <c r="D18" i="100"/>
  <c r="D52" i="124"/>
  <c r="D25" i="100"/>
  <c r="D74" i="101"/>
  <c r="D62" i="123"/>
  <c r="D82" i="123"/>
  <c r="D82" i="102"/>
  <c r="D82" i="101"/>
  <c r="S7" i="128"/>
  <c r="W14" i="124" s="1"/>
  <c r="X14" i="124" s="1"/>
  <c r="Z14" i="124" s="1"/>
  <c r="D21" i="100"/>
  <c r="D77" i="124"/>
  <c r="S21" i="128"/>
  <c r="W28" i="124" s="1"/>
  <c r="X28" i="124" s="1"/>
  <c r="Z28" i="124" s="1"/>
  <c r="D57" i="123"/>
  <c r="D44" i="100"/>
  <c r="D73" i="100"/>
  <c r="D33" i="100"/>
  <c r="D75" i="100"/>
  <c r="D65" i="100"/>
  <c r="D46" i="100"/>
  <c r="D74" i="124"/>
  <c r="D52" i="123"/>
  <c r="D39" i="100"/>
  <c r="D30" i="102"/>
  <c r="D68" i="102"/>
  <c r="D62" i="102"/>
  <c r="I27" i="77"/>
  <c r="D23" i="102"/>
  <c r="D26" i="102"/>
  <c r="U14" i="77"/>
  <c r="K14" i="78" s="1"/>
  <c r="D57" i="102"/>
  <c r="I31" i="77"/>
  <c r="K16" i="78"/>
  <c r="C32" i="124"/>
  <c r="U13" i="77"/>
  <c r="C41" i="124"/>
  <c r="I36" i="110"/>
  <c r="K24" i="78"/>
  <c r="K28" i="78"/>
  <c r="K15" i="78"/>
  <c r="K30" i="78"/>
  <c r="K26" i="78"/>
  <c r="K29" i="78"/>
  <c r="K32" i="78"/>
  <c r="I29" i="110"/>
  <c r="I90" i="110" s="1"/>
  <c r="U42" i="77" s="1"/>
  <c r="I77" i="110"/>
  <c r="I80" i="110"/>
  <c r="C74" i="110"/>
  <c r="I32" i="77" s="1"/>
  <c r="D42" i="107"/>
  <c r="O42" i="107"/>
  <c r="W37" i="107"/>
  <c r="Y37" i="107" s="1"/>
  <c r="E74" i="110"/>
  <c r="M32" i="77" s="1"/>
  <c r="G16" i="110"/>
  <c r="G74" i="110"/>
  <c r="Q32" i="77" s="1"/>
  <c r="F78" i="110"/>
  <c r="E78" i="110"/>
  <c r="D78" i="110"/>
  <c r="C78" i="110"/>
  <c r="B78" i="110"/>
  <c r="H78" i="110"/>
  <c r="G78" i="110"/>
  <c r="E76" i="110"/>
  <c r="D76" i="110"/>
  <c r="H76" i="110"/>
  <c r="C83" i="124" s="1"/>
  <c r="C76" i="110"/>
  <c r="B76" i="110"/>
  <c r="G76" i="110"/>
  <c r="F76" i="110"/>
  <c r="G79" i="110"/>
  <c r="F79" i="110"/>
  <c r="E79" i="110"/>
  <c r="D79" i="110"/>
  <c r="B79" i="110"/>
  <c r="C79" i="110"/>
  <c r="H79" i="110"/>
  <c r="C86" i="124" s="1"/>
  <c r="D75" i="110"/>
  <c r="G75" i="110"/>
  <c r="C75" i="110"/>
  <c r="B75" i="110"/>
  <c r="H75" i="110"/>
  <c r="F75" i="110"/>
  <c r="E75" i="110"/>
  <c r="E16" i="110"/>
  <c r="C79" i="101"/>
  <c r="S72" i="115" s="1"/>
  <c r="C72" i="101"/>
  <c r="S65" i="115" s="1"/>
  <c r="C66" i="101"/>
  <c r="S59" i="115" s="1"/>
  <c r="Y74" i="107"/>
  <c r="W73" i="107"/>
  <c r="Y73" i="107" s="1"/>
  <c r="Y19" i="107"/>
  <c r="Y6" i="107"/>
  <c r="C76" i="101"/>
  <c r="S69" i="115" s="1"/>
  <c r="C48" i="123"/>
  <c r="S41" i="126" s="1"/>
  <c r="C14" i="123"/>
  <c r="C13" i="101"/>
  <c r="S6" i="115" s="1"/>
  <c r="C69" i="101"/>
  <c r="S62" i="115" s="1"/>
  <c r="C55" i="123"/>
  <c r="S48" i="126" s="1"/>
  <c r="C39" i="101"/>
  <c r="S32" i="115" s="1"/>
  <c r="C18" i="123"/>
  <c r="S11" i="126" s="1"/>
  <c r="C27" i="110"/>
  <c r="C18" i="101"/>
  <c r="S11" i="115" s="1"/>
  <c r="C28" i="101"/>
  <c r="C47" i="123"/>
  <c r="S40" i="126" s="1"/>
  <c r="C22" i="123"/>
  <c r="S15" i="126" s="1"/>
  <c r="C46" i="101"/>
  <c r="S39" i="115" s="1"/>
  <c r="C78" i="101"/>
  <c r="S71" i="115" s="1"/>
  <c r="C25" i="101"/>
  <c r="S18" i="115" s="1"/>
  <c r="C16" i="101"/>
  <c r="S9" i="115" s="1"/>
  <c r="C61" i="101"/>
  <c r="S54" i="115" s="1"/>
  <c r="C64" i="101"/>
  <c r="S57" i="115" s="1"/>
  <c r="C50" i="101"/>
  <c r="S43" i="115" s="1"/>
  <c r="M103" i="107"/>
  <c r="S181" i="107"/>
  <c r="G27" i="110"/>
  <c r="C31" i="102"/>
  <c r="S24" i="114" s="1"/>
  <c r="C44" i="101"/>
  <c r="S37" i="115" s="1"/>
  <c r="C41" i="123"/>
  <c r="C56" i="123"/>
  <c r="S49" i="126" s="1"/>
  <c r="C58" i="101"/>
  <c r="S51" i="115" s="1"/>
  <c r="C32" i="101"/>
  <c r="S25" i="115" s="1"/>
  <c r="C71" i="101"/>
  <c r="S64" i="115" s="1"/>
  <c r="C48" i="101"/>
  <c r="S41" i="115" s="1"/>
  <c r="C27" i="101"/>
  <c r="S20" i="115" s="1"/>
  <c r="C14" i="101"/>
  <c r="S7" i="115" s="1"/>
  <c r="C56" i="101"/>
  <c r="S49" i="115" s="1"/>
  <c r="C76" i="123"/>
  <c r="S69" i="126" s="1"/>
  <c r="C65" i="101"/>
  <c r="S58" i="115" s="1"/>
  <c r="C33" i="101"/>
  <c r="S26" i="115" s="1"/>
  <c r="C70" i="101"/>
  <c r="S63" i="115" s="1"/>
  <c r="C41" i="101"/>
  <c r="C60" i="101"/>
  <c r="S53" i="115" s="1"/>
  <c r="C42" i="101"/>
  <c r="S35" i="115" s="1"/>
  <c r="C21" i="101"/>
  <c r="S14" i="115" s="1"/>
  <c r="C50" i="110"/>
  <c r="I25" i="77" s="1"/>
  <c r="C19" i="123"/>
  <c r="S12" i="126" s="1"/>
  <c r="C32" i="123"/>
  <c r="S25" i="126" s="1"/>
  <c r="C73" i="101"/>
  <c r="S66" i="115" s="1"/>
  <c r="C24" i="101"/>
  <c r="S17" i="115" s="1"/>
  <c r="C51" i="101"/>
  <c r="S44" i="115" s="1"/>
  <c r="C67" i="101"/>
  <c r="S60" i="115" s="1"/>
  <c r="C22" i="101"/>
  <c r="S15" i="115" s="1"/>
  <c r="C59" i="101"/>
  <c r="S52" i="115" s="1"/>
  <c r="C55" i="101"/>
  <c r="S48" i="115" s="1"/>
  <c r="C19" i="101"/>
  <c r="S12" i="115" s="1"/>
  <c r="C33" i="123"/>
  <c r="C72" i="123"/>
  <c r="S65" i="126" s="1"/>
  <c r="C73" i="123"/>
  <c r="S66" i="126" s="1"/>
  <c r="C47" i="101"/>
  <c r="S40" i="115" s="1"/>
  <c r="K27" i="77"/>
  <c r="E27" i="78" s="1"/>
  <c r="C63" i="101"/>
  <c r="S56" i="115" s="1"/>
  <c r="C31" i="101"/>
  <c r="S24" i="115" s="1"/>
  <c r="C49" i="101"/>
  <c r="S42" i="115" s="1"/>
  <c r="C29" i="101"/>
  <c r="S22" i="115" s="1"/>
  <c r="C17" i="101"/>
  <c r="S10" i="115" s="1"/>
  <c r="C45" i="101"/>
  <c r="S38" i="115" s="1"/>
  <c r="C80" i="101"/>
  <c r="S73" i="115" s="1"/>
  <c r="C75" i="101"/>
  <c r="S68" i="115" s="1"/>
  <c r="D55" i="110"/>
  <c r="K26" i="77" s="1"/>
  <c r="F74" i="110"/>
  <c r="O32" i="77" s="1"/>
  <c r="C79" i="123"/>
  <c r="S72" i="126" s="1"/>
  <c r="C63" i="123"/>
  <c r="S56" i="126" s="1"/>
  <c r="O27" i="77"/>
  <c r="K48" i="110"/>
  <c r="C55" i="102"/>
  <c r="S48" i="114" s="1"/>
  <c r="C16" i="110"/>
  <c r="E55" i="110"/>
  <c r="M26" i="77" s="1"/>
  <c r="E36" i="110"/>
  <c r="H27" i="110"/>
  <c r="C31" i="124"/>
  <c r="S24" i="128" s="1"/>
  <c r="D8" i="110"/>
  <c r="K14" i="77" s="1"/>
  <c r="C80" i="102"/>
  <c r="S73" i="114" s="1"/>
  <c r="K73" i="110"/>
  <c r="H70" i="110"/>
  <c r="S30" i="77" s="1"/>
  <c r="I30" i="78" s="1"/>
  <c r="C75" i="124"/>
  <c r="S68" i="128" s="1"/>
  <c r="H67" i="110"/>
  <c r="S29" i="77" s="1"/>
  <c r="I29" i="78" s="1"/>
  <c r="C69" i="124"/>
  <c r="S62" i="128" s="1"/>
  <c r="D45" i="110"/>
  <c r="H16" i="110"/>
  <c r="C21" i="124"/>
  <c r="S14" i="128" s="1"/>
  <c r="C46" i="102"/>
  <c r="S39" i="114" s="1"/>
  <c r="K39" i="110"/>
  <c r="F36" i="110"/>
  <c r="C39" i="123"/>
  <c r="S32" i="126" s="1"/>
  <c r="K22" i="110"/>
  <c r="C29" i="102"/>
  <c r="G55" i="110"/>
  <c r="Q26" i="77" s="1"/>
  <c r="H74" i="110"/>
  <c r="C79" i="124"/>
  <c r="S72" i="128" s="1"/>
  <c r="S32" i="77"/>
  <c r="I32" i="78" s="1"/>
  <c r="K20" i="110"/>
  <c r="C27" i="102"/>
  <c r="S20" i="114" s="1"/>
  <c r="W46" i="124"/>
  <c r="X46" i="124" s="1"/>
  <c r="Z46" i="124" s="1"/>
  <c r="C42" i="102"/>
  <c r="S35" i="114" s="1"/>
  <c r="K35" i="110"/>
  <c r="F16" i="110"/>
  <c r="C21" i="123"/>
  <c r="S14" i="126" s="1"/>
  <c r="C17" i="102"/>
  <c r="S10" i="114" s="1"/>
  <c r="K10" i="110"/>
  <c r="F13" i="110"/>
  <c r="O15" i="77" s="1"/>
  <c r="C16" i="123"/>
  <c r="S9" i="126" s="1"/>
  <c r="D19" i="110"/>
  <c r="K52" i="110"/>
  <c r="C59" i="102"/>
  <c r="S52" i="114" s="1"/>
  <c r="C46" i="123"/>
  <c r="S39" i="126" s="1"/>
  <c r="C42" i="123"/>
  <c r="S35" i="126" s="1"/>
  <c r="D16" i="110"/>
  <c r="C33" i="102"/>
  <c r="K26" i="110"/>
  <c r="G61" i="110"/>
  <c r="Q28" i="77" s="1"/>
  <c r="K69" i="110"/>
  <c r="C76" i="102"/>
  <c r="S69" i="114" s="1"/>
  <c r="H55" i="110"/>
  <c r="S26" i="77" s="1"/>
  <c r="I26" i="78" s="1"/>
  <c r="C58" i="124"/>
  <c r="F55" i="110"/>
  <c r="O26" i="77" s="1"/>
  <c r="C58" i="123"/>
  <c r="S51" i="126" s="1"/>
  <c r="B27" i="110"/>
  <c r="C65" i="123"/>
  <c r="S58" i="126" s="1"/>
  <c r="C28" i="123"/>
  <c r="K60" i="110"/>
  <c r="C67" i="102"/>
  <c r="S60" i="114" s="1"/>
  <c r="D23" i="110"/>
  <c r="E13" i="110"/>
  <c r="M15" i="77" s="1"/>
  <c r="E19" i="110"/>
  <c r="C70" i="123"/>
  <c r="S63" i="126" s="1"/>
  <c r="E61" i="110"/>
  <c r="M28" i="77" s="1"/>
  <c r="C60" i="123"/>
  <c r="S53" i="126" s="1"/>
  <c r="D70" i="110"/>
  <c r="K30" i="77" s="1"/>
  <c r="F67" i="110"/>
  <c r="O29" i="77" s="1"/>
  <c r="C69" i="123"/>
  <c r="S62" i="126" s="1"/>
  <c r="C78" i="123"/>
  <c r="S71" i="126" s="1"/>
  <c r="O31" i="77"/>
  <c r="K11" i="110"/>
  <c r="C18" i="102"/>
  <c r="S11" i="114" s="1"/>
  <c r="W17" i="124"/>
  <c r="X17" i="124" s="1"/>
  <c r="Z17" i="124" s="1"/>
  <c r="W67" i="124"/>
  <c r="X67" i="124" s="1"/>
  <c r="Z67" i="124" s="1"/>
  <c r="C48" i="102"/>
  <c r="S41" i="114" s="1"/>
  <c r="K41" i="110"/>
  <c r="E23" i="110"/>
  <c r="M16" i="77" s="1"/>
  <c r="B13" i="110"/>
  <c r="C16" i="102"/>
  <c r="S9" i="114" s="1"/>
  <c r="K9" i="110"/>
  <c r="C47" i="102"/>
  <c r="S40" i="114" s="1"/>
  <c r="K40" i="110"/>
  <c r="F19" i="110"/>
  <c r="C24" i="123"/>
  <c r="S17" i="126" s="1"/>
  <c r="F61" i="110"/>
  <c r="O28" i="77" s="1"/>
  <c r="C64" i="123"/>
  <c r="S57" i="126" s="1"/>
  <c r="C8" i="110"/>
  <c r="I14" i="77" s="1"/>
  <c r="G70" i="110"/>
  <c r="Q30" i="77" s="1"/>
  <c r="G67" i="110"/>
  <c r="Q29" i="77" s="1"/>
  <c r="C45" i="110"/>
  <c r="I24" i="77" s="1"/>
  <c r="C63" i="124"/>
  <c r="S56" i="128" s="1"/>
  <c r="S27" i="77"/>
  <c r="I27" i="78" s="1"/>
  <c r="D50" i="110"/>
  <c r="K25" i="77" s="1"/>
  <c r="D36" i="110"/>
  <c r="F27" i="110"/>
  <c r="C31" i="123"/>
  <c r="S24" i="126" s="1"/>
  <c r="C72" i="102"/>
  <c r="S65" i="114" s="1"/>
  <c r="K65" i="110"/>
  <c r="W25" i="124"/>
  <c r="X25" i="124" s="1"/>
  <c r="Z25" i="124" s="1"/>
  <c r="F23" i="110"/>
  <c r="O16" i="77" s="1"/>
  <c r="C27" i="123"/>
  <c r="S20" i="126" s="1"/>
  <c r="G13" i="110"/>
  <c r="Q15" i="77" s="1"/>
  <c r="G19" i="110"/>
  <c r="C70" i="102"/>
  <c r="S63" i="114" s="1"/>
  <c r="K63" i="110"/>
  <c r="H61" i="110"/>
  <c r="S28" i="77" s="1"/>
  <c r="I28" i="78" s="1"/>
  <c r="C64" i="124"/>
  <c r="S57" i="128" s="1"/>
  <c r="S61" i="128" s="1"/>
  <c r="C12" i="102"/>
  <c r="S5" i="114" s="1"/>
  <c r="W12" i="102" s="1"/>
  <c r="K5" i="110"/>
  <c r="B8" i="110"/>
  <c r="K53" i="110"/>
  <c r="C60" i="102"/>
  <c r="S53" i="114" s="1"/>
  <c r="C70" i="110"/>
  <c r="I30" i="77" s="1"/>
  <c r="E45" i="110"/>
  <c r="M24" i="77" s="1"/>
  <c r="E50" i="110"/>
  <c r="M25" i="77" s="1"/>
  <c r="G36" i="110"/>
  <c r="G31" i="77"/>
  <c r="C78" i="102"/>
  <c r="S71" i="114" s="1"/>
  <c r="K71" i="110"/>
  <c r="C49" i="123"/>
  <c r="S42" i="126" s="1"/>
  <c r="C29" i="123"/>
  <c r="S22" i="126" s="1"/>
  <c r="W71" i="124"/>
  <c r="X71" i="124" s="1"/>
  <c r="Z71" i="124" s="1"/>
  <c r="C25" i="123"/>
  <c r="S18" i="126" s="1"/>
  <c r="G23" i="110"/>
  <c r="Q16" i="77" s="1"/>
  <c r="C66" i="102"/>
  <c r="S59" i="114" s="1"/>
  <c r="K59" i="110"/>
  <c r="C61" i="123"/>
  <c r="S54" i="126" s="1"/>
  <c r="C24" i="102"/>
  <c r="S17" i="114" s="1"/>
  <c r="B19" i="110"/>
  <c r="K17" i="110"/>
  <c r="W70" i="124"/>
  <c r="X70" i="124" s="1"/>
  <c r="Z70" i="124" s="1"/>
  <c r="C22" i="102"/>
  <c r="S15" i="114" s="1"/>
  <c r="K15" i="110"/>
  <c r="E8" i="110"/>
  <c r="M14" i="77" s="1"/>
  <c r="C51" i="102"/>
  <c r="S44" i="114" s="1"/>
  <c r="K44" i="110"/>
  <c r="W60" i="124"/>
  <c r="X60" i="124" s="1"/>
  <c r="Z60" i="124" s="1"/>
  <c r="C67" i="110"/>
  <c r="I29" i="77" s="1"/>
  <c r="C50" i="123"/>
  <c r="S43" i="126" s="1"/>
  <c r="F45" i="110"/>
  <c r="O24" i="77" s="1"/>
  <c r="C44" i="123"/>
  <c r="S37" i="126" s="1"/>
  <c r="C58" i="102"/>
  <c r="S51" i="114" s="1"/>
  <c r="B55" i="110"/>
  <c r="K51" i="110"/>
  <c r="D74" i="110"/>
  <c r="K32" i="77" s="1"/>
  <c r="F50" i="110"/>
  <c r="K32" i="110"/>
  <c r="B36" i="110"/>
  <c r="C39" i="102"/>
  <c r="S32" i="114" s="1"/>
  <c r="D27" i="110"/>
  <c r="C32" i="102"/>
  <c r="S25" i="114" s="1"/>
  <c r="K25" i="110"/>
  <c r="C78" i="124"/>
  <c r="S71" i="128" s="1"/>
  <c r="S31" i="77"/>
  <c r="I31" i="78" s="1"/>
  <c r="C71" i="123"/>
  <c r="S64" i="126" s="1"/>
  <c r="C25" i="102"/>
  <c r="S18" i="114" s="1"/>
  <c r="K18" i="110"/>
  <c r="C67" i="123"/>
  <c r="S60" i="126" s="1"/>
  <c r="H13" i="110"/>
  <c r="S15" i="77" s="1"/>
  <c r="I15" i="78" s="1"/>
  <c r="C16" i="124"/>
  <c r="S9" i="128" s="1"/>
  <c r="C61" i="102"/>
  <c r="S54" i="114" s="1"/>
  <c r="K54" i="110"/>
  <c r="H19" i="110"/>
  <c r="C24" i="124"/>
  <c r="S17" i="128" s="1"/>
  <c r="C45" i="102"/>
  <c r="S38" i="114" s="1"/>
  <c r="K38" i="110"/>
  <c r="C13" i="123"/>
  <c r="S6" i="126" s="1"/>
  <c r="F8" i="110"/>
  <c r="O14" i="77" s="1"/>
  <c r="C12" i="123"/>
  <c r="C51" i="123"/>
  <c r="S44" i="126" s="1"/>
  <c r="C75" i="102"/>
  <c r="S68" i="114" s="1"/>
  <c r="B70" i="110"/>
  <c r="K68" i="110"/>
  <c r="D67" i="110"/>
  <c r="K29" i="77" s="1"/>
  <c r="C50" i="102"/>
  <c r="S43" i="114" s="1"/>
  <c r="K43" i="110"/>
  <c r="G45" i="110"/>
  <c r="Q24" i="77" s="1"/>
  <c r="K72" i="110"/>
  <c r="C79" i="102"/>
  <c r="S72" i="114" s="1"/>
  <c r="B74" i="110"/>
  <c r="G50" i="110"/>
  <c r="Q25" i="77" s="1"/>
  <c r="H36" i="110"/>
  <c r="C39" i="124"/>
  <c r="S32" i="128" s="1"/>
  <c r="E27" i="110"/>
  <c r="W18" i="124"/>
  <c r="X18" i="124" s="1"/>
  <c r="Z18" i="124" s="1"/>
  <c r="W33" i="124"/>
  <c r="X33" i="124" s="1"/>
  <c r="Z33" i="124" s="1"/>
  <c r="C71" i="102"/>
  <c r="S64" i="114" s="1"/>
  <c r="K64" i="110"/>
  <c r="H23" i="110"/>
  <c r="S16" i="77" s="1"/>
  <c r="C27" i="124"/>
  <c r="S20" i="128" s="1"/>
  <c r="C13" i="110"/>
  <c r="I15" i="77" s="1"/>
  <c r="K7" i="110"/>
  <c r="C14" i="102"/>
  <c r="S7" i="114" s="1"/>
  <c r="C19" i="110"/>
  <c r="C61" i="110"/>
  <c r="G8" i="110"/>
  <c r="Q14" i="77" s="1"/>
  <c r="E70" i="110"/>
  <c r="M30" i="77" s="1"/>
  <c r="K62" i="110"/>
  <c r="C69" i="102"/>
  <c r="S62" i="114" s="1"/>
  <c r="B67" i="110"/>
  <c r="H45" i="110"/>
  <c r="S24" i="77" s="1"/>
  <c r="I24" i="78" s="1"/>
  <c r="C44" i="124"/>
  <c r="S37" i="128" s="1"/>
  <c r="C59" i="123"/>
  <c r="S52" i="126" s="1"/>
  <c r="C21" i="102"/>
  <c r="S14" i="114" s="1"/>
  <c r="B16" i="110"/>
  <c r="K14" i="110"/>
  <c r="C55" i="110"/>
  <c r="I26" i="77" s="1"/>
  <c r="G27" i="77"/>
  <c r="C63" i="102"/>
  <c r="S56" i="114" s="1"/>
  <c r="C36" i="110"/>
  <c r="C19" i="102"/>
  <c r="S12" i="114" s="1"/>
  <c r="K12" i="110"/>
  <c r="K31" i="77"/>
  <c r="E31" i="78" s="1"/>
  <c r="K42" i="110"/>
  <c r="C49" i="102"/>
  <c r="S42" i="114" s="1"/>
  <c r="W72" i="124"/>
  <c r="X72" i="124" s="1"/>
  <c r="Z72" i="124" s="1"/>
  <c r="C17" i="123"/>
  <c r="S10" i="126" s="1"/>
  <c r="C73" i="102"/>
  <c r="S66" i="114" s="1"/>
  <c r="K66" i="110"/>
  <c r="C23" i="110"/>
  <c r="I16" i="77" s="1"/>
  <c r="D13" i="110"/>
  <c r="K15" i="77" s="1"/>
  <c r="C66" i="123"/>
  <c r="S59" i="126" s="1"/>
  <c r="D61" i="110"/>
  <c r="K28" i="77" s="1"/>
  <c r="C45" i="123"/>
  <c r="S38" i="126" s="1"/>
  <c r="C41" i="102"/>
  <c r="K34" i="110"/>
  <c r="C13" i="102"/>
  <c r="S6" i="114" s="1"/>
  <c r="K6" i="110"/>
  <c r="H8" i="110"/>
  <c r="S14" i="77" s="1"/>
  <c r="I14" i="78" s="1"/>
  <c r="C12" i="124"/>
  <c r="C80" i="123"/>
  <c r="S73" i="126" s="1"/>
  <c r="F70" i="110"/>
  <c r="O30" i="77" s="1"/>
  <c r="C75" i="123"/>
  <c r="S68" i="126" s="1"/>
  <c r="E67" i="110"/>
  <c r="M29" i="77" s="1"/>
  <c r="W211" i="107"/>
  <c r="U181" i="107"/>
  <c r="Q181" i="107"/>
  <c r="M181" i="107"/>
  <c r="I181" i="107"/>
  <c r="G181" i="107"/>
  <c r="R181" i="107"/>
  <c r="J181" i="107"/>
  <c r="H181" i="107"/>
  <c r="N181" i="107"/>
  <c r="P181" i="107"/>
  <c r="T181" i="107"/>
  <c r="L181" i="107"/>
  <c r="F181" i="107"/>
  <c r="W181" i="107"/>
  <c r="AA75" i="107"/>
  <c r="V181" i="107"/>
  <c r="O181" i="107"/>
  <c r="K181" i="107"/>
  <c r="O101" i="107"/>
  <c r="AA70" i="107"/>
  <c r="K21" i="110"/>
  <c r="B23" i="110"/>
  <c r="C28" i="102"/>
  <c r="L103" i="107"/>
  <c r="Q103" i="107"/>
  <c r="T103" i="107"/>
  <c r="K101" i="107"/>
  <c r="S101" i="107"/>
  <c r="G103" i="107"/>
  <c r="V101" i="107"/>
  <c r="H103" i="107"/>
  <c r="F103" i="107"/>
  <c r="P103" i="107"/>
  <c r="N103" i="107"/>
  <c r="S33" i="107"/>
  <c r="K33" i="107"/>
  <c r="V33" i="107"/>
  <c r="H104" i="107"/>
  <c r="T104" i="107"/>
  <c r="F104" i="107"/>
  <c r="M104" i="107"/>
  <c r="G104" i="107"/>
  <c r="P104" i="107"/>
  <c r="Q104" i="107"/>
  <c r="K22" i="107"/>
  <c r="O24" i="107"/>
  <c r="K17" i="107"/>
  <c r="D24" i="107"/>
  <c r="V39" i="107"/>
  <c r="K39" i="107"/>
  <c r="V17" i="107"/>
  <c r="S39" i="107"/>
  <c r="S24" i="107"/>
  <c r="C64" i="102"/>
  <c r="S57" i="114" s="1"/>
  <c r="B61" i="110"/>
  <c r="G28" i="77" s="1"/>
  <c r="K57" i="110"/>
  <c r="B45" i="110"/>
  <c r="C44" i="102"/>
  <c r="S37" i="114" s="1"/>
  <c r="K37" i="110"/>
  <c r="K24" i="110"/>
  <c r="K56" i="110"/>
  <c r="O40" i="102"/>
  <c r="K58" i="110"/>
  <c r="C56" i="102"/>
  <c r="C65" i="102"/>
  <c r="S58" i="114" s="1"/>
  <c r="S61" i="126" l="1"/>
  <c r="S61" i="115"/>
  <c r="S61" i="114"/>
  <c r="S34" i="115"/>
  <c r="W41" i="101" s="1"/>
  <c r="X41" i="101" s="1"/>
  <c r="Z41" i="101" s="1"/>
  <c r="C27" i="78"/>
  <c r="S34" i="128"/>
  <c r="W41" i="124" s="1"/>
  <c r="X41" i="124" s="1"/>
  <c r="Z41" i="124" s="1"/>
  <c r="D87" i="123"/>
  <c r="D87" i="101"/>
  <c r="D84" i="101"/>
  <c r="D26" i="100"/>
  <c r="D36" i="124"/>
  <c r="D41" i="100"/>
  <c r="S34" i="126"/>
  <c r="W41" i="123" s="1"/>
  <c r="X41" i="123" s="1"/>
  <c r="Z41" i="123" s="1"/>
  <c r="D36" i="101"/>
  <c r="D36" i="123"/>
  <c r="D86" i="124"/>
  <c r="D86" i="100" s="1"/>
  <c r="D83" i="124"/>
  <c r="D83" i="100" s="1"/>
  <c r="D68" i="100"/>
  <c r="D57" i="100"/>
  <c r="D43" i="100"/>
  <c r="S5" i="128"/>
  <c r="W12" i="124" s="1"/>
  <c r="D85" i="124"/>
  <c r="S25" i="128"/>
  <c r="W32" i="124" s="1"/>
  <c r="X32" i="124" s="1"/>
  <c r="Z32" i="124" s="1"/>
  <c r="D62" i="100"/>
  <c r="C62" i="124"/>
  <c r="S51" i="128"/>
  <c r="W58" i="124" s="1"/>
  <c r="X58" i="124" s="1"/>
  <c r="Z58" i="124" s="1"/>
  <c r="S5" i="126"/>
  <c r="W12" i="123" s="1"/>
  <c r="S26" i="126"/>
  <c r="W33" i="123" s="1"/>
  <c r="X33" i="123" s="1"/>
  <c r="Z33" i="123" s="1"/>
  <c r="D30" i="100"/>
  <c r="S21" i="114"/>
  <c r="W28" i="102" s="1"/>
  <c r="D82" i="124"/>
  <c r="S21" i="126"/>
  <c r="W28" i="123" s="1"/>
  <c r="X28" i="123" s="1"/>
  <c r="Z28" i="123" s="1"/>
  <c r="S49" i="114"/>
  <c r="S34" i="114"/>
  <c r="S21" i="115"/>
  <c r="W28" i="101" s="1"/>
  <c r="X28" i="101" s="1"/>
  <c r="Z28" i="101" s="1"/>
  <c r="S7" i="126"/>
  <c r="W14" i="123" s="1"/>
  <c r="X14" i="123" s="1"/>
  <c r="Z14" i="123" s="1"/>
  <c r="D23" i="100"/>
  <c r="D84" i="123"/>
  <c r="D74" i="102"/>
  <c r="D74" i="100" s="1"/>
  <c r="D34" i="102"/>
  <c r="D34" i="100" s="1"/>
  <c r="D15" i="102"/>
  <c r="D15" i="100" s="1"/>
  <c r="D77" i="102"/>
  <c r="D77" i="100" s="1"/>
  <c r="D20" i="102"/>
  <c r="D20" i="100" s="1"/>
  <c r="D84" i="102"/>
  <c r="D81" i="102"/>
  <c r="D81" i="100" s="1"/>
  <c r="D52" i="102"/>
  <c r="D52" i="100" s="1"/>
  <c r="D87" i="102"/>
  <c r="K13" i="78"/>
  <c r="K18" i="78" s="1"/>
  <c r="U18" i="77"/>
  <c r="H90" i="110"/>
  <c r="S42" i="77" s="1"/>
  <c r="C90" i="110"/>
  <c r="I42" i="77" s="1"/>
  <c r="F90" i="110"/>
  <c r="O42" i="77" s="1"/>
  <c r="D90" i="110"/>
  <c r="K42" i="77" s="1"/>
  <c r="G90" i="110"/>
  <c r="Q42" i="77" s="1"/>
  <c r="B90" i="110"/>
  <c r="G42" i="77" s="1"/>
  <c r="E90" i="110"/>
  <c r="M42" i="77" s="1"/>
  <c r="C34" i="124"/>
  <c r="I16" i="78"/>
  <c r="H34" i="124"/>
  <c r="M34" i="124"/>
  <c r="Q34" i="124"/>
  <c r="I34" i="124"/>
  <c r="N34" i="124"/>
  <c r="R34" i="124"/>
  <c r="I82" i="110"/>
  <c r="I84" i="110" s="1"/>
  <c r="I13" i="77"/>
  <c r="I18" i="77" s="1"/>
  <c r="Q13" i="77"/>
  <c r="Q18" i="77" s="1"/>
  <c r="O13" i="77"/>
  <c r="G13" i="77"/>
  <c r="U23" i="77"/>
  <c r="Q23" i="77"/>
  <c r="Q34" i="77" s="1"/>
  <c r="G27" i="78"/>
  <c r="I23" i="77"/>
  <c r="K23" i="77"/>
  <c r="O23" i="77"/>
  <c r="M23" i="77"/>
  <c r="G31" i="78"/>
  <c r="S23" i="77"/>
  <c r="I23" i="78" s="1"/>
  <c r="J62" i="102"/>
  <c r="G62" i="102"/>
  <c r="F62" i="102"/>
  <c r="H62" i="102"/>
  <c r="I62" i="102"/>
  <c r="U15" i="124"/>
  <c r="L15" i="124"/>
  <c r="R15" i="124"/>
  <c r="N15" i="124"/>
  <c r="I15" i="124"/>
  <c r="Q15" i="124"/>
  <c r="H15" i="124"/>
  <c r="M15" i="124"/>
  <c r="G77" i="124"/>
  <c r="N77" i="124"/>
  <c r="M77" i="124"/>
  <c r="R77" i="124"/>
  <c r="H77" i="124"/>
  <c r="P77" i="124"/>
  <c r="J77" i="124"/>
  <c r="L77" i="124"/>
  <c r="Q77" i="124"/>
  <c r="I77" i="124"/>
  <c r="T77" i="124"/>
  <c r="Q74" i="124"/>
  <c r="I74" i="124"/>
  <c r="U74" i="124"/>
  <c r="R74" i="124"/>
  <c r="G74" i="124"/>
  <c r="N74" i="124"/>
  <c r="H74" i="124"/>
  <c r="J62" i="124"/>
  <c r="I62" i="124"/>
  <c r="N62" i="124"/>
  <c r="G62" i="124"/>
  <c r="H62" i="124"/>
  <c r="T62" i="124"/>
  <c r="F62" i="124"/>
  <c r="P62" i="124"/>
  <c r="J81" i="124"/>
  <c r="H81" i="124"/>
  <c r="I81" i="124"/>
  <c r="M81" i="124"/>
  <c r="R81" i="124"/>
  <c r="G81" i="124"/>
  <c r="U81" i="124"/>
  <c r="N81" i="124"/>
  <c r="Q81" i="124"/>
  <c r="L20" i="124"/>
  <c r="H20" i="124"/>
  <c r="J20" i="124"/>
  <c r="P20" i="124"/>
  <c r="N20" i="124"/>
  <c r="I20" i="124"/>
  <c r="R20" i="124"/>
  <c r="T20" i="124"/>
  <c r="R81" i="101"/>
  <c r="E32" i="78"/>
  <c r="G32" i="78"/>
  <c r="C83" i="101"/>
  <c r="S76" i="115" s="1"/>
  <c r="E15" i="78"/>
  <c r="W31" i="124"/>
  <c r="X31" i="124" s="1"/>
  <c r="Z31" i="124" s="1"/>
  <c r="W31" i="102"/>
  <c r="K42" i="107"/>
  <c r="W19" i="123"/>
  <c r="X19" i="123" s="1"/>
  <c r="Z19" i="123" s="1"/>
  <c r="W18" i="123"/>
  <c r="X18" i="123" s="1"/>
  <c r="Z18" i="123" s="1"/>
  <c r="G28" i="78"/>
  <c r="C83" i="102"/>
  <c r="S76" i="114" s="1"/>
  <c r="C83" i="123"/>
  <c r="S76" i="126" s="1"/>
  <c r="G77" i="110"/>
  <c r="C31" i="100"/>
  <c r="C77" i="110"/>
  <c r="E77" i="110"/>
  <c r="K76" i="110"/>
  <c r="C61" i="100"/>
  <c r="W32" i="123"/>
  <c r="X32" i="123" s="1"/>
  <c r="Z32" i="123" s="1"/>
  <c r="G30" i="78"/>
  <c r="W60" i="101"/>
  <c r="X60" i="101" s="1"/>
  <c r="Z60" i="101" s="1"/>
  <c r="W48" i="123"/>
  <c r="X48" i="123" s="1"/>
  <c r="Z48" i="123" s="1"/>
  <c r="W73" i="123"/>
  <c r="X73" i="123" s="1"/>
  <c r="Z73" i="123" s="1"/>
  <c r="W42" i="101"/>
  <c r="X42" i="101" s="1"/>
  <c r="Z42" i="101" s="1"/>
  <c r="W22" i="123"/>
  <c r="X22" i="123" s="1"/>
  <c r="Z22" i="123" s="1"/>
  <c r="E28" i="78"/>
  <c r="W47" i="123"/>
  <c r="X47" i="123" s="1"/>
  <c r="Z47" i="123" s="1"/>
  <c r="E25" i="78"/>
  <c r="C34" i="123"/>
  <c r="C86" i="101"/>
  <c r="S79" i="115" s="1"/>
  <c r="K16" i="110"/>
  <c r="E29" i="110"/>
  <c r="C85" i="101"/>
  <c r="S78" i="115" s="1"/>
  <c r="V42" i="107"/>
  <c r="S42" i="107"/>
  <c r="Y181" i="107"/>
  <c r="AA181" i="107" s="1"/>
  <c r="C34" i="102"/>
  <c r="W47" i="101"/>
  <c r="X47" i="101" s="1"/>
  <c r="Z47" i="101" s="1"/>
  <c r="C67" i="100"/>
  <c r="W13" i="101"/>
  <c r="X13" i="101" s="1"/>
  <c r="Z13" i="101" s="1"/>
  <c r="W73" i="101"/>
  <c r="X73" i="101" s="1"/>
  <c r="Z73" i="101" s="1"/>
  <c r="W70" i="101"/>
  <c r="X70" i="101" s="1"/>
  <c r="Z70" i="101" s="1"/>
  <c r="W183" i="107"/>
  <c r="W188" i="107"/>
  <c r="W132" i="107"/>
  <c r="W187" i="107"/>
  <c r="W139" i="107"/>
  <c r="W118" i="107"/>
  <c r="W127" i="107"/>
  <c r="W149" i="107"/>
  <c r="W146" i="107"/>
  <c r="W116" i="107"/>
  <c r="W119" i="107"/>
  <c r="W186" i="107"/>
  <c r="W72" i="123"/>
  <c r="X72" i="123" s="1"/>
  <c r="Z72" i="123" s="1"/>
  <c r="W76" i="123"/>
  <c r="X76" i="123" s="1"/>
  <c r="Z76" i="123" s="1"/>
  <c r="W67" i="101"/>
  <c r="X67" i="101" s="1"/>
  <c r="Z67" i="101" s="1"/>
  <c r="C86" i="123"/>
  <c r="S79" i="126" s="1"/>
  <c r="G26" i="78"/>
  <c r="C82" i="101"/>
  <c r="S75" i="115" s="1"/>
  <c r="W22" i="101"/>
  <c r="X22" i="101" s="1"/>
  <c r="Z22" i="101" s="1"/>
  <c r="C62" i="123"/>
  <c r="W19" i="101"/>
  <c r="X19" i="101" s="1"/>
  <c r="Z19" i="101" s="1"/>
  <c r="W33" i="101"/>
  <c r="X33" i="101" s="1"/>
  <c r="Z33" i="101" s="1"/>
  <c r="C52" i="123"/>
  <c r="W80" i="101"/>
  <c r="X80" i="101" s="1"/>
  <c r="Z80" i="101" s="1"/>
  <c r="W45" i="101"/>
  <c r="X45" i="101" s="1"/>
  <c r="Z45" i="101" s="1"/>
  <c r="W59" i="101"/>
  <c r="X59" i="101" s="1"/>
  <c r="Z59" i="101" s="1"/>
  <c r="W79" i="123"/>
  <c r="X79" i="123" s="1"/>
  <c r="Z79" i="123" s="1"/>
  <c r="C81" i="123"/>
  <c r="W32" i="101"/>
  <c r="X32" i="101" s="1"/>
  <c r="Z32" i="101" s="1"/>
  <c r="C21" i="100"/>
  <c r="W21" i="102"/>
  <c r="C23" i="102"/>
  <c r="W66" i="123"/>
  <c r="X66" i="123" s="1"/>
  <c r="Z66" i="123" s="1"/>
  <c r="W60" i="102"/>
  <c r="C60" i="100"/>
  <c r="W70" i="102"/>
  <c r="C70" i="100"/>
  <c r="C26" i="101"/>
  <c r="W24" i="101"/>
  <c r="X24" i="101" s="1"/>
  <c r="Z24" i="101" s="1"/>
  <c r="W42" i="102"/>
  <c r="C42" i="100"/>
  <c r="W49" i="101"/>
  <c r="X49" i="101" s="1"/>
  <c r="Z49" i="101" s="1"/>
  <c r="C58" i="100"/>
  <c r="C62" i="102"/>
  <c r="W58" i="102"/>
  <c r="W42" i="123"/>
  <c r="X42" i="123" s="1"/>
  <c r="Z42" i="123" s="1"/>
  <c r="F77" i="110"/>
  <c r="C82" i="123"/>
  <c r="S75" i="126" s="1"/>
  <c r="C15" i="123"/>
  <c r="M13" i="77"/>
  <c r="W25" i="123"/>
  <c r="X25" i="123" s="1"/>
  <c r="Z25" i="123" s="1"/>
  <c r="C31" i="78"/>
  <c r="H29" i="110"/>
  <c r="S13" i="77"/>
  <c r="S18" i="77" s="1"/>
  <c r="F80" i="110"/>
  <c r="C85" i="123"/>
  <c r="S78" i="126" s="1"/>
  <c r="W72" i="102"/>
  <c r="C72" i="100"/>
  <c r="W72" i="101"/>
  <c r="X72" i="101" s="1"/>
  <c r="Z72" i="101" s="1"/>
  <c r="E30" i="78"/>
  <c r="C20" i="101"/>
  <c r="W16" i="101"/>
  <c r="X16" i="101" s="1"/>
  <c r="Z16" i="101" s="1"/>
  <c r="W46" i="101"/>
  <c r="X46" i="101" s="1"/>
  <c r="Z46" i="101" s="1"/>
  <c r="W39" i="124"/>
  <c r="X39" i="124" s="1"/>
  <c r="Z39" i="124" s="1"/>
  <c r="C43" i="124"/>
  <c r="W50" i="102"/>
  <c r="C50" i="100"/>
  <c r="G14" i="78"/>
  <c r="W61" i="102"/>
  <c r="W44" i="123"/>
  <c r="X44" i="123" s="1"/>
  <c r="Z44" i="123" s="1"/>
  <c r="W66" i="102"/>
  <c r="C66" i="100"/>
  <c r="C29" i="110"/>
  <c r="W63" i="124"/>
  <c r="X63" i="124" s="1"/>
  <c r="Z63" i="124" s="1"/>
  <c r="W48" i="102"/>
  <c r="C48" i="100"/>
  <c r="W18" i="102"/>
  <c r="C18" i="100"/>
  <c r="W60" i="123"/>
  <c r="X60" i="123" s="1"/>
  <c r="Z60" i="123" s="1"/>
  <c r="W48" i="101"/>
  <c r="X48" i="101" s="1"/>
  <c r="Z48" i="101" s="1"/>
  <c r="W65" i="123"/>
  <c r="X65" i="123" s="1"/>
  <c r="Z65" i="123" s="1"/>
  <c r="W76" i="102"/>
  <c r="C76" i="100"/>
  <c r="S26" i="114"/>
  <c r="W33" i="102" s="1"/>
  <c r="C33" i="100"/>
  <c r="W46" i="123"/>
  <c r="X46" i="123" s="1"/>
  <c r="Z46" i="123" s="1"/>
  <c r="B77" i="110"/>
  <c r="C82" i="102"/>
  <c r="S75" i="114" s="1"/>
  <c r="K75" i="110"/>
  <c r="W55" i="101"/>
  <c r="X55" i="101" s="1"/>
  <c r="Z55" i="101" s="1"/>
  <c r="G80" i="110"/>
  <c r="C46" i="100"/>
  <c r="W46" i="102"/>
  <c r="W50" i="101"/>
  <c r="X50" i="101" s="1"/>
  <c r="Z50" i="101" s="1"/>
  <c r="W13" i="102"/>
  <c r="C13" i="100"/>
  <c r="W49" i="102"/>
  <c r="C49" i="100"/>
  <c r="W59" i="123"/>
  <c r="X59" i="123" s="1"/>
  <c r="Z59" i="123" s="1"/>
  <c r="W69" i="101"/>
  <c r="X69" i="101" s="1"/>
  <c r="Z69" i="101" s="1"/>
  <c r="C74" i="101"/>
  <c r="W13" i="123"/>
  <c r="X13" i="123" s="1"/>
  <c r="Z13" i="123" s="1"/>
  <c r="W67" i="123"/>
  <c r="X67" i="123" s="1"/>
  <c r="Z67" i="123" s="1"/>
  <c r="W78" i="124"/>
  <c r="X78" i="124" s="1"/>
  <c r="Z78" i="124" s="1"/>
  <c r="G24" i="78"/>
  <c r="U23" i="102"/>
  <c r="W22" i="102"/>
  <c r="C22" i="100"/>
  <c r="G14" i="77"/>
  <c r="K8" i="110"/>
  <c r="W31" i="123"/>
  <c r="X31" i="123" s="1"/>
  <c r="Z31" i="123" s="1"/>
  <c r="W64" i="123"/>
  <c r="X64" i="123" s="1"/>
  <c r="Z64" i="123" s="1"/>
  <c r="W47" i="102"/>
  <c r="U47" i="100"/>
  <c r="C47" i="100"/>
  <c r="W67" i="102"/>
  <c r="C59" i="100"/>
  <c r="W59" i="102"/>
  <c r="W16" i="123"/>
  <c r="X16" i="123" s="1"/>
  <c r="Z16" i="123" s="1"/>
  <c r="C20" i="123"/>
  <c r="H80" i="110"/>
  <c r="C85" i="124"/>
  <c r="M23" i="124"/>
  <c r="U23" i="124"/>
  <c r="J23" i="124"/>
  <c r="T23" i="124"/>
  <c r="I23" i="124"/>
  <c r="H23" i="124"/>
  <c r="P23" i="124"/>
  <c r="N23" i="124"/>
  <c r="W21" i="124"/>
  <c r="X21" i="124" s="1"/>
  <c r="Z21" i="124" s="1"/>
  <c r="Q23" i="124"/>
  <c r="G23" i="124"/>
  <c r="C23" i="124"/>
  <c r="W80" i="102"/>
  <c r="C80" i="100"/>
  <c r="C62" i="101"/>
  <c r="W58" i="101"/>
  <c r="X58" i="101" s="1"/>
  <c r="Z58" i="101" s="1"/>
  <c r="W63" i="102"/>
  <c r="C14" i="100"/>
  <c r="W14" i="102"/>
  <c r="E29" i="78"/>
  <c r="W50" i="123"/>
  <c r="X50" i="123" s="1"/>
  <c r="Z50" i="123" s="1"/>
  <c r="W18" i="101"/>
  <c r="X18" i="101" s="1"/>
  <c r="Z18" i="101" s="1"/>
  <c r="F29" i="110"/>
  <c r="W66" i="101"/>
  <c r="X66" i="101" s="1"/>
  <c r="Z66" i="101" s="1"/>
  <c r="W70" i="123"/>
  <c r="X70" i="123" s="1"/>
  <c r="Z70" i="123" s="1"/>
  <c r="D77" i="110"/>
  <c r="G15" i="78"/>
  <c r="C27" i="100"/>
  <c r="W27" i="102"/>
  <c r="W79" i="124"/>
  <c r="X79" i="124" s="1"/>
  <c r="Z79" i="124" s="1"/>
  <c r="C81" i="124"/>
  <c r="C85" i="102"/>
  <c r="S78" i="114" s="1"/>
  <c r="K78" i="110"/>
  <c r="B80" i="110"/>
  <c r="E26" i="78"/>
  <c r="W75" i="123"/>
  <c r="X75" i="123" s="1"/>
  <c r="Z75" i="123" s="1"/>
  <c r="C77" i="123"/>
  <c r="C41" i="100"/>
  <c r="G32" i="77"/>
  <c r="K74" i="110"/>
  <c r="W25" i="102"/>
  <c r="C25" i="100"/>
  <c r="C32" i="100"/>
  <c r="W32" i="102"/>
  <c r="W79" i="101"/>
  <c r="X79" i="101" s="1"/>
  <c r="Z79" i="101" s="1"/>
  <c r="C81" i="101"/>
  <c r="W29" i="123"/>
  <c r="X29" i="123" s="1"/>
  <c r="Z29" i="123" s="1"/>
  <c r="C12" i="100"/>
  <c r="C15" i="102"/>
  <c r="W27" i="123"/>
  <c r="X27" i="123" s="1"/>
  <c r="Z27" i="123" s="1"/>
  <c r="C30" i="123"/>
  <c r="W39" i="101"/>
  <c r="X39" i="101" s="1"/>
  <c r="Z39" i="101" s="1"/>
  <c r="C43" i="101"/>
  <c r="W78" i="123"/>
  <c r="X78" i="123" s="1"/>
  <c r="Z78" i="123" s="1"/>
  <c r="W71" i="101"/>
  <c r="X71" i="101" s="1"/>
  <c r="Z71" i="101" s="1"/>
  <c r="S22" i="114"/>
  <c r="W29" i="102" s="1"/>
  <c r="C29" i="100"/>
  <c r="W51" i="101"/>
  <c r="X51" i="101" s="1"/>
  <c r="Z51" i="101" s="1"/>
  <c r="W45" i="123"/>
  <c r="X45" i="123" s="1"/>
  <c r="Z45" i="123" s="1"/>
  <c r="C73" i="100"/>
  <c r="W73" i="102"/>
  <c r="W78" i="101"/>
  <c r="X78" i="101" s="1"/>
  <c r="Z78" i="101" s="1"/>
  <c r="G29" i="77"/>
  <c r="K67" i="110"/>
  <c r="W79" i="102"/>
  <c r="C81" i="102"/>
  <c r="C79" i="100"/>
  <c r="G30" i="77"/>
  <c r="K70" i="110"/>
  <c r="C45" i="100"/>
  <c r="W45" i="102"/>
  <c r="W71" i="123"/>
  <c r="X71" i="123" s="1"/>
  <c r="Z71" i="123" s="1"/>
  <c r="D29" i="110"/>
  <c r="K13" i="77"/>
  <c r="K19" i="110"/>
  <c r="W49" i="123"/>
  <c r="X49" i="123" s="1"/>
  <c r="Z49" i="123" s="1"/>
  <c r="G16" i="78"/>
  <c r="W16" i="102"/>
  <c r="C16" i="100"/>
  <c r="C20" i="102"/>
  <c r="W69" i="123"/>
  <c r="X69" i="123" s="1"/>
  <c r="Z69" i="123" s="1"/>
  <c r="C74" i="123"/>
  <c r="W14" i="101"/>
  <c r="X14" i="101" s="1"/>
  <c r="Z14" i="101" s="1"/>
  <c r="W58" i="123"/>
  <c r="X58" i="123" s="1"/>
  <c r="Z58" i="123" s="1"/>
  <c r="W17" i="102"/>
  <c r="C17" i="100"/>
  <c r="Q23" i="123"/>
  <c r="W21" i="123"/>
  <c r="X21" i="123" s="1"/>
  <c r="Z21" i="123" s="1"/>
  <c r="I23" i="123"/>
  <c r="T23" i="123"/>
  <c r="C23" i="123"/>
  <c r="C80" i="110"/>
  <c r="W76" i="101"/>
  <c r="X76" i="101" s="1"/>
  <c r="Z76" i="101" s="1"/>
  <c r="W69" i="124"/>
  <c r="X69" i="124" s="1"/>
  <c r="Z69" i="124" s="1"/>
  <c r="C74" i="124"/>
  <c r="W12" i="101"/>
  <c r="C15" i="101"/>
  <c r="W80" i="123"/>
  <c r="X80" i="123" s="1"/>
  <c r="Z80" i="123" s="1"/>
  <c r="W25" i="101"/>
  <c r="X25" i="101" s="1"/>
  <c r="Z25" i="101" s="1"/>
  <c r="C69" i="100"/>
  <c r="C74" i="102"/>
  <c r="W69" i="102"/>
  <c r="W27" i="124"/>
  <c r="X27" i="124" s="1"/>
  <c r="Z27" i="124" s="1"/>
  <c r="C30" i="124"/>
  <c r="W71" i="102"/>
  <c r="C71" i="100"/>
  <c r="W75" i="102"/>
  <c r="C75" i="100"/>
  <c r="C77" i="102"/>
  <c r="U26" i="124"/>
  <c r="J26" i="124"/>
  <c r="T26" i="124"/>
  <c r="I26" i="124"/>
  <c r="R26" i="124"/>
  <c r="H26" i="124"/>
  <c r="Q26" i="124"/>
  <c r="G26" i="124"/>
  <c r="P26" i="124"/>
  <c r="M26" i="124"/>
  <c r="W24" i="124"/>
  <c r="X24" i="124" s="1"/>
  <c r="Z24" i="124" s="1"/>
  <c r="N26" i="124"/>
  <c r="C26" i="124"/>
  <c r="W17" i="101"/>
  <c r="X17" i="101" s="1"/>
  <c r="Z17" i="101" s="1"/>
  <c r="C43" i="102"/>
  <c r="W39" i="102"/>
  <c r="C39" i="100"/>
  <c r="C26" i="102"/>
  <c r="C24" i="100"/>
  <c r="L26" i="102"/>
  <c r="W24" i="102"/>
  <c r="G15" i="77"/>
  <c r="K13" i="110"/>
  <c r="G29" i="78"/>
  <c r="C23" i="101"/>
  <c r="W21" i="101"/>
  <c r="X21" i="101" s="1"/>
  <c r="Z21" i="101" s="1"/>
  <c r="C86" i="102"/>
  <c r="S79" i="114" s="1"/>
  <c r="K79" i="110"/>
  <c r="D80" i="110"/>
  <c r="W39" i="123"/>
  <c r="X39" i="123" s="1"/>
  <c r="Z39" i="123" s="1"/>
  <c r="C43" i="123"/>
  <c r="E14" i="78"/>
  <c r="G29" i="110"/>
  <c r="C15" i="124"/>
  <c r="W61" i="101"/>
  <c r="X61" i="101" s="1"/>
  <c r="Z61" i="101" s="1"/>
  <c r="W17" i="123"/>
  <c r="X17" i="123" s="1"/>
  <c r="Z17" i="123" s="1"/>
  <c r="W19" i="102"/>
  <c r="C19" i="100"/>
  <c r="W51" i="123"/>
  <c r="X51" i="123" s="1"/>
  <c r="Z51" i="123" s="1"/>
  <c r="W16" i="124"/>
  <c r="X16" i="124" s="1"/>
  <c r="Z16" i="124" s="1"/>
  <c r="C20" i="124"/>
  <c r="W29" i="101"/>
  <c r="X29" i="101" s="1"/>
  <c r="Z29" i="101" s="1"/>
  <c r="G23" i="77"/>
  <c r="K36" i="110"/>
  <c r="G26" i="77"/>
  <c r="K55" i="110"/>
  <c r="W51" i="102"/>
  <c r="C51" i="100"/>
  <c r="W61" i="123"/>
  <c r="X61" i="123" s="1"/>
  <c r="Z61" i="123" s="1"/>
  <c r="C78" i="100"/>
  <c r="W78" i="102"/>
  <c r="W24" i="123"/>
  <c r="X24" i="123" s="1"/>
  <c r="Z24" i="123" s="1"/>
  <c r="C26" i="123"/>
  <c r="W75" i="101"/>
  <c r="X75" i="101" s="1"/>
  <c r="Z75" i="101" s="1"/>
  <c r="C77" i="101"/>
  <c r="W27" i="101"/>
  <c r="X27" i="101" s="1"/>
  <c r="Z27" i="101" s="1"/>
  <c r="H77" i="110"/>
  <c r="C82" i="124"/>
  <c r="E80" i="110"/>
  <c r="W75" i="124"/>
  <c r="X75" i="124" s="1"/>
  <c r="Z75" i="124" s="1"/>
  <c r="C77" i="124"/>
  <c r="C55" i="100"/>
  <c r="W55" i="102"/>
  <c r="W63" i="123"/>
  <c r="X63" i="123" s="1"/>
  <c r="Z63" i="123" s="1"/>
  <c r="W56" i="101"/>
  <c r="X56" i="101" s="1"/>
  <c r="Z56" i="101" s="1"/>
  <c r="AA76" i="107"/>
  <c r="AA100" i="107"/>
  <c r="I211" i="107"/>
  <c r="P211" i="107"/>
  <c r="J211" i="107"/>
  <c r="K211" i="107"/>
  <c r="F211" i="107"/>
  <c r="U211" i="107"/>
  <c r="L211" i="107"/>
  <c r="G211" i="107"/>
  <c r="Q211" i="107"/>
  <c r="H211" i="107"/>
  <c r="S211" i="107"/>
  <c r="R211" i="107"/>
  <c r="M211" i="107"/>
  <c r="T211" i="107"/>
  <c r="V211" i="107"/>
  <c r="O211" i="107"/>
  <c r="N211" i="107"/>
  <c r="Q56" i="77"/>
  <c r="U183" i="107"/>
  <c r="Q183" i="107"/>
  <c r="M183" i="107"/>
  <c r="I183" i="107"/>
  <c r="G183" i="107"/>
  <c r="N183" i="107"/>
  <c r="F183" i="107"/>
  <c r="T183" i="107"/>
  <c r="L183" i="107"/>
  <c r="J183" i="107"/>
  <c r="P183" i="107"/>
  <c r="H183" i="107"/>
  <c r="R183" i="107"/>
  <c r="S183" i="107"/>
  <c r="K183" i="107"/>
  <c r="V183" i="107"/>
  <c r="O183" i="107"/>
  <c r="U188" i="107"/>
  <c r="Q188" i="107"/>
  <c r="M188" i="107"/>
  <c r="I188" i="107"/>
  <c r="T188" i="107"/>
  <c r="P188" i="107"/>
  <c r="L188" i="107"/>
  <c r="H188" i="107"/>
  <c r="G188" i="107"/>
  <c r="N188" i="107"/>
  <c r="F188" i="107"/>
  <c r="R188" i="107"/>
  <c r="J188" i="107"/>
  <c r="K188" i="107"/>
  <c r="V188" i="107"/>
  <c r="O188" i="107"/>
  <c r="S188" i="107"/>
  <c r="U190" i="107"/>
  <c r="Q190" i="107"/>
  <c r="M190" i="107"/>
  <c r="I190" i="107"/>
  <c r="T190" i="107"/>
  <c r="P190" i="107"/>
  <c r="L190" i="107"/>
  <c r="H190" i="107"/>
  <c r="R190" i="107"/>
  <c r="J190" i="107"/>
  <c r="N190" i="107"/>
  <c r="F190" i="107"/>
  <c r="G190" i="107"/>
  <c r="S190" i="107"/>
  <c r="K190" i="107"/>
  <c r="V190" i="107"/>
  <c r="O190" i="107"/>
  <c r="W190" i="107"/>
  <c r="G186" i="107"/>
  <c r="U186" i="107"/>
  <c r="Q186" i="107"/>
  <c r="M186" i="107"/>
  <c r="I186" i="107"/>
  <c r="T186" i="107"/>
  <c r="L186" i="107"/>
  <c r="R186" i="107"/>
  <c r="J186" i="107"/>
  <c r="P186" i="107"/>
  <c r="N186" i="107"/>
  <c r="F186" i="107"/>
  <c r="H186" i="107"/>
  <c r="S186" i="107"/>
  <c r="K186" i="107"/>
  <c r="O186" i="107"/>
  <c r="V186" i="107"/>
  <c r="R187" i="107"/>
  <c r="Q187" i="107"/>
  <c r="M187" i="107"/>
  <c r="I187" i="107"/>
  <c r="T187" i="107"/>
  <c r="G187" i="107"/>
  <c r="N187" i="107"/>
  <c r="F187" i="107"/>
  <c r="U187" i="107"/>
  <c r="L187" i="107"/>
  <c r="P187" i="107"/>
  <c r="H187" i="107"/>
  <c r="J187" i="107"/>
  <c r="S187" i="107"/>
  <c r="V187" i="107"/>
  <c r="O187" i="107"/>
  <c r="K187" i="107"/>
  <c r="G149" i="107"/>
  <c r="R149" i="107"/>
  <c r="N149" i="107"/>
  <c r="J149" i="107"/>
  <c r="F149" i="107"/>
  <c r="U149" i="107"/>
  <c r="Q149" i="107"/>
  <c r="M149" i="107"/>
  <c r="I149" i="107"/>
  <c r="T149" i="107"/>
  <c r="P149" i="107"/>
  <c r="L149" i="107"/>
  <c r="H149" i="107"/>
  <c r="O149" i="107"/>
  <c r="S149" i="107"/>
  <c r="V149" i="107"/>
  <c r="K149" i="107"/>
  <c r="U143" i="107"/>
  <c r="Q143" i="107"/>
  <c r="M143" i="107"/>
  <c r="I143" i="107"/>
  <c r="T143" i="107"/>
  <c r="P143" i="107"/>
  <c r="L143" i="107"/>
  <c r="H143" i="107"/>
  <c r="G143" i="107"/>
  <c r="J143" i="107"/>
  <c r="F143" i="107"/>
  <c r="R143" i="107"/>
  <c r="N143" i="107"/>
  <c r="O143" i="107"/>
  <c r="S143" i="107"/>
  <c r="V143" i="107"/>
  <c r="K143" i="107"/>
  <c r="U146" i="107"/>
  <c r="Q146" i="107"/>
  <c r="M146" i="107"/>
  <c r="I146" i="107"/>
  <c r="T146" i="107"/>
  <c r="P146" i="107"/>
  <c r="L146" i="107"/>
  <c r="H146" i="107"/>
  <c r="G146" i="107"/>
  <c r="J146" i="107"/>
  <c r="F146" i="107"/>
  <c r="R146" i="107"/>
  <c r="N146" i="107"/>
  <c r="V146" i="107"/>
  <c r="K146" i="107"/>
  <c r="O146" i="107"/>
  <c r="S146" i="107"/>
  <c r="W143" i="107"/>
  <c r="U120" i="107"/>
  <c r="Q120" i="107"/>
  <c r="M120" i="107"/>
  <c r="I120" i="107"/>
  <c r="T120" i="107"/>
  <c r="P120" i="107"/>
  <c r="L120" i="107"/>
  <c r="H120" i="107"/>
  <c r="G120" i="107"/>
  <c r="J120" i="107"/>
  <c r="F120" i="107"/>
  <c r="N120" i="107"/>
  <c r="R120" i="107"/>
  <c r="K120" i="107"/>
  <c r="V120" i="107"/>
  <c r="O120" i="107"/>
  <c r="S120" i="107"/>
  <c r="G142" i="107"/>
  <c r="R142" i="107"/>
  <c r="N142" i="107"/>
  <c r="J142" i="107"/>
  <c r="F142" i="107"/>
  <c r="U142" i="107"/>
  <c r="Q142" i="107"/>
  <c r="M142" i="107"/>
  <c r="I142" i="107"/>
  <c r="P142" i="107"/>
  <c r="L142" i="107"/>
  <c r="H142" i="107"/>
  <c r="T142" i="107"/>
  <c r="O142" i="107"/>
  <c r="S142" i="107"/>
  <c r="V142" i="107"/>
  <c r="K142" i="107"/>
  <c r="R139" i="107"/>
  <c r="N139" i="107"/>
  <c r="J139" i="107"/>
  <c r="F139" i="107"/>
  <c r="U139" i="107"/>
  <c r="Q139" i="107"/>
  <c r="M139" i="107"/>
  <c r="I139" i="107"/>
  <c r="T139" i="107"/>
  <c r="P139" i="107"/>
  <c r="L139" i="107"/>
  <c r="H139" i="107"/>
  <c r="G139" i="107"/>
  <c r="K139" i="107"/>
  <c r="S139" i="107"/>
  <c r="V139" i="107"/>
  <c r="O139" i="107"/>
  <c r="U119" i="107"/>
  <c r="Q119" i="107"/>
  <c r="M119" i="107"/>
  <c r="T119" i="107"/>
  <c r="L119" i="107"/>
  <c r="H119" i="107"/>
  <c r="P119" i="107"/>
  <c r="F119" i="107"/>
  <c r="R119" i="107"/>
  <c r="G119" i="107"/>
  <c r="J119" i="107"/>
  <c r="N119" i="107"/>
  <c r="I119" i="107"/>
  <c r="K119" i="107"/>
  <c r="O119" i="107"/>
  <c r="S119" i="107"/>
  <c r="V119" i="107"/>
  <c r="T127" i="107"/>
  <c r="P127" i="107"/>
  <c r="L127" i="107"/>
  <c r="H127" i="107"/>
  <c r="G127" i="107"/>
  <c r="R127" i="107"/>
  <c r="N127" i="107"/>
  <c r="J127" i="107"/>
  <c r="F127" i="107"/>
  <c r="U127" i="107"/>
  <c r="Q127" i="107"/>
  <c r="I127" i="107"/>
  <c r="M127" i="107"/>
  <c r="K127" i="107"/>
  <c r="S127" i="107"/>
  <c r="O127" i="107"/>
  <c r="V127" i="107"/>
  <c r="W142" i="107"/>
  <c r="R118" i="107"/>
  <c r="N118" i="107"/>
  <c r="J118" i="107"/>
  <c r="F118" i="107"/>
  <c r="L118" i="107"/>
  <c r="U118" i="107"/>
  <c r="Q118" i="107"/>
  <c r="M118" i="107"/>
  <c r="I118" i="107"/>
  <c r="P118" i="107"/>
  <c r="H118" i="107"/>
  <c r="G118" i="107"/>
  <c r="T118" i="107"/>
  <c r="O118" i="107"/>
  <c r="S118" i="107"/>
  <c r="K118" i="107"/>
  <c r="V118" i="107"/>
  <c r="W120" i="107"/>
  <c r="R131" i="107"/>
  <c r="N131" i="107"/>
  <c r="J131" i="107"/>
  <c r="F131" i="107"/>
  <c r="Q131" i="107"/>
  <c r="L131" i="107"/>
  <c r="G131" i="107"/>
  <c r="U131" i="107"/>
  <c r="P131" i="107"/>
  <c r="M131" i="107"/>
  <c r="H131" i="107"/>
  <c r="T131" i="107"/>
  <c r="I131" i="107"/>
  <c r="V131" i="107"/>
  <c r="O131" i="107"/>
  <c r="S131" i="107"/>
  <c r="K131" i="107"/>
  <c r="W131" i="107"/>
  <c r="T132" i="107"/>
  <c r="P132" i="107"/>
  <c r="L132" i="107"/>
  <c r="H132" i="107"/>
  <c r="R132" i="107"/>
  <c r="N132" i="107"/>
  <c r="Q132" i="107"/>
  <c r="J132" i="107"/>
  <c r="I132" i="107"/>
  <c r="F132" i="107"/>
  <c r="M132" i="107"/>
  <c r="G132" i="107"/>
  <c r="U132" i="107"/>
  <c r="K132" i="107"/>
  <c r="O132" i="107"/>
  <c r="V132" i="107"/>
  <c r="S132" i="107"/>
  <c r="W22" i="107"/>
  <c r="O104" i="107"/>
  <c r="AA9" i="107"/>
  <c r="AA38" i="107"/>
  <c r="AA72" i="107"/>
  <c r="AA28" i="107"/>
  <c r="AA35" i="107"/>
  <c r="W101" i="107"/>
  <c r="AA32" i="107"/>
  <c r="AA31" i="107"/>
  <c r="AA77" i="107"/>
  <c r="W33" i="107"/>
  <c r="AA5" i="107"/>
  <c r="I116" i="107"/>
  <c r="L116" i="107"/>
  <c r="R116" i="107"/>
  <c r="U116" i="107"/>
  <c r="H116" i="107"/>
  <c r="N116" i="107"/>
  <c r="Q116" i="107"/>
  <c r="T116" i="107"/>
  <c r="G116" i="107"/>
  <c r="J116" i="107"/>
  <c r="M116" i="107"/>
  <c r="P116" i="107"/>
  <c r="F116" i="107"/>
  <c r="O116" i="107"/>
  <c r="V116" i="107"/>
  <c r="S116" i="107"/>
  <c r="K116" i="107"/>
  <c r="AA79" i="107"/>
  <c r="AA8" i="107"/>
  <c r="AA7" i="107"/>
  <c r="C30" i="102"/>
  <c r="G16" i="77"/>
  <c r="B29" i="110"/>
  <c r="W31" i="101"/>
  <c r="X31" i="101" s="1"/>
  <c r="Z31" i="101" s="1"/>
  <c r="C34" i="101"/>
  <c r="C68" i="124"/>
  <c r="W65" i="124"/>
  <c r="X65" i="124" s="1"/>
  <c r="Z65" i="124" s="1"/>
  <c r="W64" i="124"/>
  <c r="X64" i="124" s="1"/>
  <c r="Z64" i="124" s="1"/>
  <c r="C52" i="124"/>
  <c r="W44" i="124"/>
  <c r="X44" i="124" s="1"/>
  <c r="Z44" i="124" s="1"/>
  <c r="O103" i="107"/>
  <c r="D103" i="107"/>
  <c r="D104" i="107"/>
  <c r="W39" i="107"/>
  <c r="W17" i="107"/>
  <c r="K24" i="107"/>
  <c r="V24" i="107"/>
  <c r="S40" i="102"/>
  <c r="T40" i="100"/>
  <c r="W40" i="100"/>
  <c r="U40" i="100"/>
  <c r="K40" i="102"/>
  <c r="O40" i="100"/>
  <c r="J34" i="124"/>
  <c r="O25" i="77"/>
  <c r="U34" i="124"/>
  <c r="C44" i="100"/>
  <c r="C68" i="123"/>
  <c r="C57" i="101"/>
  <c r="W65" i="101"/>
  <c r="X65" i="101" s="1"/>
  <c r="Z65" i="101" s="1"/>
  <c r="C68" i="101"/>
  <c r="K49" i="110"/>
  <c r="S31" i="102"/>
  <c r="O31" i="102"/>
  <c r="K27" i="110"/>
  <c r="G24" i="77"/>
  <c r="K45" i="110"/>
  <c r="C63" i="100"/>
  <c r="W63" i="101"/>
  <c r="X63" i="101" s="1"/>
  <c r="Z63" i="101" s="1"/>
  <c r="K24" i="77"/>
  <c r="E24" i="78" s="1"/>
  <c r="C52" i="101"/>
  <c r="W44" i="101"/>
  <c r="X44" i="101" s="1"/>
  <c r="Z44" i="101" s="1"/>
  <c r="C52" i="102"/>
  <c r="W44" i="102"/>
  <c r="W64" i="102"/>
  <c r="C64" i="100"/>
  <c r="W64" i="101"/>
  <c r="X64" i="101" s="1"/>
  <c r="Z64" i="101" s="1"/>
  <c r="C57" i="123"/>
  <c r="C65" i="100"/>
  <c r="W65" i="102"/>
  <c r="C68" i="102"/>
  <c r="I28" i="77"/>
  <c r="K61" i="110"/>
  <c r="C56" i="100"/>
  <c r="P34" i="124"/>
  <c r="W68" i="102" l="1"/>
  <c r="W56" i="102"/>
  <c r="W41" i="102"/>
  <c r="W41" i="100" s="1"/>
  <c r="D89" i="123"/>
  <c r="D93" i="123" s="1"/>
  <c r="D95" i="123" s="1"/>
  <c r="D99" i="123" s="1"/>
  <c r="M27" i="78"/>
  <c r="S78" i="128"/>
  <c r="D89" i="101"/>
  <c r="D84" i="124"/>
  <c r="D84" i="100" s="1"/>
  <c r="S75" i="128"/>
  <c r="W82" i="124" s="1"/>
  <c r="X82" i="124" s="1"/>
  <c r="Z82" i="124" s="1"/>
  <c r="D82" i="100"/>
  <c r="S76" i="128"/>
  <c r="W83" i="124" s="1"/>
  <c r="X83" i="124" s="1"/>
  <c r="Z83" i="124" s="1"/>
  <c r="D87" i="124"/>
  <c r="D91" i="100" s="1"/>
  <c r="S79" i="128"/>
  <c r="W86" i="124" s="1"/>
  <c r="X86" i="124" s="1"/>
  <c r="Z86" i="124" s="1"/>
  <c r="D85" i="100"/>
  <c r="D89" i="102"/>
  <c r="D93" i="102" s="1"/>
  <c r="D36" i="100"/>
  <c r="D36" i="102"/>
  <c r="X40" i="102"/>
  <c r="M32" i="78"/>
  <c r="M31" i="78"/>
  <c r="G13" i="78"/>
  <c r="G18" i="78" s="1"/>
  <c r="F84" i="110"/>
  <c r="E84" i="110"/>
  <c r="D84" i="110"/>
  <c r="C84" i="110"/>
  <c r="B84" i="110"/>
  <c r="H84" i="110"/>
  <c r="G84" i="110"/>
  <c r="M34" i="102"/>
  <c r="J34" i="102"/>
  <c r="H34" i="102"/>
  <c r="S32" i="102"/>
  <c r="W32" i="100"/>
  <c r="C13" i="78"/>
  <c r="L34" i="124"/>
  <c r="W15" i="101"/>
  <c r="W34" i="101"/>
  <c r="G34" i="124"/>
  <c r="U36" i="77"/>
  <c r="K36" i="78" s="1"/>
  <c r="W34" i="124"/>
  <c r="G34" i="123"/>
  <c r="J34" i="123"/>
  <c r="M34" i="123"/>
  <c r="T32" i="100"/>
  <c r="F34" i="123"/>
  <c r="I34" i="123"/>
  <c r="P34" i="123"/>
  <c r="H34" i="123"/>
  <c r="U34" i="123"/>
  <c r="O18" i="77"/>
  <c r="H34" i="101"/>
  <c r="U33" i="100"/>
  <c r="L34" i="101"/>
  <c r="R34" i="101"/>
  <c r="W43" i="123"/>
  <c r="K23" i="78"/>
  <c r="G23" i="78"/>
  <c r="F82" i="110"/>
  <c r="G82" i="110"/>
  <c r="D82" i="110"/>
  <c r="E82" i="110"/>
  <c r="U18" i="78"/>
  <c r="C82" i="110"/>
  <c r="E23" i="78"/>
  <c r="S18" i="78"/>
  <c r="T15" i="124"/>
  <c r="V15" i="124" s="1"/>
  <c r="M62" i="124"/>
  <c r="R62" i="124"/>
  <c r="U20" i="124"/>
  <c r="V20" i="124" s="1"/>
  <c r="U62" i="124"/>
  <c r="V62" i="124" s="1"/>
  <c r="P74" i="124"/>
  <c r="S74" i="124" s="1"/>
  <c r="P15" i="124"/>
  <c r="S15" i="124" s="1"/>
  <c r="G20" i="124"/>
  <c r="Q20" i="124"/>
  <c r="S20" i="124" s="1"/>
  <c r="G15" i="124"/>
  <c r="J74" i="124"/>
  <c r="W83" i="101"/>
  <c r="X83" i="101" s="1"/>
  <c r="Z83" i="101" s="1"/>
  <c r="S27" i="128"/>
  <c r="W83" i="102"/>
  <c r="W81" i="102"/>
  <c r="W86" i="101"/>
  <c r="X86" i="101" s="1"/>
  <c r="Z86" i="101" s="1"/>
  <c r="Y17" i="107"/>
  <c r="Y101" i="107"/>
  <c r="Y39" i="107"/>
  <c r="L77" i="102"/>
  <c r="Q23" i="101"/>
  <c r="N80" i="100"/>
  <c r="C83" i="100"/>
  <c r="I81" i="101"/>
  <c r="R23" i="102"/>
  <c r="R83" i="100"/>
  <c r="H77" i="102"/>
  <c r="H81" i="101"/>
  <c r="Q83" i="100"/>
  <c r="J23" i="123"/>
  <c r="W18" i="100"/>
  <c r="U26" i="123"/>
  <c r="U83" i="100"/>
  <c r="N83" i="100"/>
  <c r="W73" i="100"/>
  <c r="U73" i="100"/>
  <c r="J23" i="101"/>
  <c r="T26" i="102"/>
  <c r="T34" i="102"/>
  <c r="W83" i="123"/>
  <c r="X83" i="123" s="1"/>
  <c r="Z83" i="123" s="1"/>
  <c r="Q59" i="100"/>
  <c r="J77" i="123"/>
  <c r="W45" i="100"/>
  <c r="Q34" i="123"/>
  <c r="U81" i="101"/>
  <c r="W86" i="123"/>
  <c r="X86" i="123" s="1"/>
  <c r="Z86" i="123" s="1"/>
  <c r="N81" i="101"/>
  <c r="P23" i="102"/>
  <c r="T59" i="100"/>
  <c r="M73" i="100"/>
  <c r="I77" i="123"/>
  <c r="Q77" i="102"/>
  <c r="S76" i="102"/>
  <c r="W47" i="100"/>
  <c r="M81" i="101"/>
  <c r="N23" i="102"/>
  <c r="U34" i="102"/>
  <c r="W19" i="100"/>
  <c r="H26" i="102"/>
  <c r="R23" i="123"/>
  <c r="S22" i="102"/>
  <c r="R73" i="100"/>
  <c r="W60" i="100"/>
  <c r="N23" i="123"/>
  <c r="M23" i="123"/>
  <c r="I26" i="102"/>
  <c r="W76" i="100"/>
  <c r="N73" i="100"/>
  <c r="I26" i="123"/>
  <c r="I30" i="123" s="1"/>
  <c r="P81" i="102"/>
  <c r="U23" i="101"/>
  <c r="N77" i="123"/>
  <c r="P77" i="123"/>
  <c r="U14" i="100"/>
  <c r="H20" i="102"/>
  <c r="T23" i="102"/>
  <c r="N76" i="100"/>
  <c r="Y116" i="107"/>
  <c r="AA116" i="107" s="1"/>
  <c r="W42" i="107"/>
  <c r="Y120" i="107"/>
  <c r="AA120" i="107" s="1"/>
  <c r="Y190" i="107"/>
  <c r="AA190" i="107" s="1"/>
  <c r="Y127" i="107"/>
  <c r="AA127" i="107" s="1"/>
  <c r="Y119" i="107"/>
  <c r="AA119" i="107" s="1"/>
  <c r="Y187" i="107"/>
  <c r="AA187" i="107" s="1"/>
  <c r="Y142" i="107"/>
  <c r="AA142" i="107" s="1"/>
  <c r="Y186" i="107"/>
  <c r="AA186" i="107" s="1"/>
  <c r="Y118" i="107"/>
  <c r="AA118" i="107" s="1"/>
  <c r="Y146" i="107"/>
  <c r="AA146" i="107" s="1"/>
  <c r="Y22" i="107"/>
  <c r="Y139" i="107"/>
  <c r="AA139" i="107" s="1"/>
  <c r="Y188" i="107"/>
  <c r="AA188" i="107" s="1"/>
  <c r="Y183" i="107"/>
  <c r="AA183" i="107" s="1"/>
  <c r="Y131" i="107"/>
  <c r="AA131" i="107" s="1"/>
  <c r="Y143" i="107"/>
  <c r="AA143" i="107" s="1"/>
  <c r="Y132" i="107"/>
  <c r="Y149" i="107"/>
  <c r="AA149" i="107" s="1"/>
  <c r="Y211" i="107"/>
  <c r="AA211" i="107" s="1"/>
  <c r="P59" i="100"/>
  <c r="G23" i="101"/>
  <c r="R66" i="100"/>
  <c r="M23" i="101"/>
  <c r="I23" i="101"/>
  <c r="O66" i="102"/>
  <c r="I13" i="78"/>
  <c r="I18" i="78" s="1"/>
  <c r="N23" i="101"/>
  <c r="S23" i="128"/>
  <c r="U77" i="123"/>
  <c r="G23" i="102"/>
  <c r="U22" i="100"/>
  <c r="W70" i="100"/>
  <c r="S16" i="102"/>
  <c r="F77" i="123"/>
  <c r="Q15" i="102"/>
  <c r="L62" i="102"/>
  <c r="H23" i="101"/>
  <c r="J15" i="102"/>
  <c r="U26" i="102"/>
  <c r="M77" i="102"/>
  <c r="Q23" i="102"/>
  <c r="I23" i="102"/>
  <c r="H23" i="123"/>
  <c r="M23" i="102"/>
  <c r="O29" i="102"/>
  <c r="Q34" i="102"/>
  <c r="C62" i="100"/>
  <c r="O45" i="102"/>
  <c r="M59" i="100"/>
  <c r="F26" i="124"/>
  <c r="K26" i="124" s="1"/>
  <c r="O12" i="124"/>
  <c r="T46" i="100"/>
  <c r="T26" i="123"/>
  <c r="T30" i="123" s="1"/>
  <c r="H77" i="123"/>
  <c r="W80" i="100"/>
  <c r="N20" i="123"/>
  <c r="T25" i="100"/>
  <c r="G77" i="123"/>
  <c r="M67" i="100"/>
  <c r="Q73" i="100"/>
  <c r="U48" i="100"/>
  <c r="I34" i="102"/>
  <c r="L66" i="100"/>
  <c r="U77" i="102"/>
  <c r="S12" i="102"/>
  <c r="U76" i="100"/>
  <c r="S19" i="102"/>
  <c r="P74" i="102"/>
  <c r="O25" i="102"/>
  <c r="J77" i="102"/>
  <c r="T20" i="102"/>
  <c r="P80" i="100"/>
  <c r="W182" i="107"/>
  <c r="W130" i="107"/>
  <c r="W133" i="107" s="1"/>
  <c r="W137" i="107"/>
  <c r="W184" i="107"/>
  <c r="W180" i="107"/>
  <c r="W140" i="107"/>
  <c r="AA27" i="107"/>
  <c r="W185" i="107"/>
  <c r="AA36" i="107"/>
  <c r="AA73" i="107"/>
  <c r="AA26" i="107"/>
  <c r="W48" i="100"/>
  <c r="O16" i="102"/>
  <c r="R77" i="102"/>
  <c r="O48" i="102"/>
  <c r="T19" i="100"/>
  <c r="J81" i="101"/>
  <c r="Q77" i="123"/>
  <c r="O50" i="102"/>
  <c r="W29" i="100"/>
  <c r="P20" i="102"/>
  <c r="T79" i="100"/>
  <c r="N15" i="102"/>
  <c r="S71" i="102"/>
  <c r="W14" i="100"/>
  <c r="W46" i="100"/>
  <c r="O22" i="102"/>
  <c r="P66" i="100"/>
  <c r="S70" i="102"/>
  <c r="I52" i="101"/>
  <c r="T48" i="100"/>
  <c r="S50" i="102"/>
  <c r="K78" i="102"/>
  <c r="O51" i="102"/>
  <c r="R76" i="100"/>
  <c r="I77" i="102"/>
  <c r="M76" i="100"/>
  <c r="S46" i="102"/>
  <c r="F34" i="124"/>
  <c r="Q77" i="101"/>
  <c r="J20" i="102"/>
  <c r="Q20" i="102"/>
  <c r="N20" i="102"/>
  <c r="T22" i="100"/>
  <c r="N52" i="101"/>
  <c r="R23" i="124"/>
  <c r="S75" i="102"/>
  <c r="C36" i="124"/>
  <c r="O71" i="102"/>
  <c r="M74" i="102"/>
  <c r="W27" i="100"/>
  <c r="N66" i="100"/>
  <c r="S66" i="102"/>
  <c r="W51" i="100"/>
  <c r="R23" i="101"/>
  <c r="O75" i="102"/>
  <c r="O17" i="102"/>
  <c r="G81" i="101"/>
  <c r="S25" i="102"/>
  <c r="M70" i="100"/>
  <c r="M77" i="101"/>
  <c r="S29" i="102"/>
  <c r="K83" i="102"/>
  <c r="U50" i="100"/>
  <c r="U59" i="100"/>
  <c r="P61" i="100"/>
  <c r="S12" i="124"/>
  <c r="U15" i="102"/>
  <c r="Q81" i="101"/>
  <c r="N67" i="100"/>
  <c r="R20" i="102"/>
  <c r="P81" i="123"/>
  <c r="S61" i="102"/>
  <c r="M52" i="101"/>
  <c r="P75" i="100"/>
  <c r="N77" i="102"/>
  <c r="R77" i="123"/>
  <c r="J77" i="101"/>
  <c r="Q70" i="100"/>
  <c r="Q61" i="100"/>
  <c r="J26" i="102"/>
  <c r="H74" i="102"/>
  <c r="H15" i="123"/>
  <c r="G34" i="102"/>
  <c r="J52" i="101"/>
  <c r="K22" i="102"/>
  <c r="P74" i="123"/>
  <c r="M71" i="100"/>
  <c r="M78" i="100"/>
  <c r="U67" i="100"/>
  <c r="R15" i="123"/>
  <c r="U19" i="100"/>
  <c r="R67" i="100"/>
  <c r="L59" i="100"/>
  <c r="U25" i="100"/>
  <c r="H15" i="102"/>
  <c r="S67" i="102"/>
  <c r="W59" i="100"/>
  <c r="O12" i="102"/>
  <c r="R75" i="100"/>
  <c r="S78" i="102"/>
  <c r="Q15" i="101"/>
  <c r="M75" i="100"/>
  <c r="J20" i="123"/>
  <c r="T67" i="100"/>
  <c r="K60" i="102"/>
  <c r="W34" i="102"/>
  <c r="N26" i="123"/>
  <c r="W71" i="100"/>
  <c r="G15" i="102"/>
  <c r="P20" i="123"/>
  <c r="L20" i="102"/>
  <c r="J81" i="123"/>
  <c r="M66" i="100"/>
  <c r="T70" i="100"/>
  <c r="P69" i="100"/>
  <c r="M77" i="123"/>
  <c r="N62" i="123"/>
  <c r="M74" i="123"/>
  <c r="T20" i="123"/>
  <c r="C36" i="123"/>
  <c r="R74" i="123"/>
  <c r="I74" i="123"/>
  <c r="Q20" i="123"/>
  <c r="L61" i="100"/>
  <c r="H74" i="123"/>
  <c r="U74" i="123"/>
  <c r="P62" i="123"/>
  <c r="H26" i="123"/>
  <c r="U49" i="100"/>
  <c r="R26" i="123"/>
  <c r="M26" i="123"/>
  <c r="R62" i="123"/>
  <c r="U63" i="100"/>
  <c r="I62" i="123"/>
  <c r="M69" i="100"/>
  <c r="M63" i="100"/>
  <c r="T17" i="100"/>
  <c r="G20" i="123"/>
  <c r="L71" i="100"/>
  <c r="W25" i="100"/>
  <c r="U46" i="100"/>
  <c r="W49" i="100"/>
  <c r="J74" i="123"/>
  <c r="Q66" i="100"/>
  <c r="R59" i="100"/>
  <c r="W67" i="100"/>
  <c r="N70" i="100"/>
  <c r="K12" i="123"/>
  <c r="Q74" i="123"/>
  <c r="I20" i="123"/>
  <c r="L77" i="123"/>
  <c r="T24" i="100"/>
  <c r="N74" i="123"/>
  <c r="W66" i="100"/>
  <c r="W17" i="100"/>
  <c r="I68" i="123"/>
  <c r="N81" i="123"/>
  <c r="F74" i="124"/>
  <c r="T16" i="100"/>
  <c r="Q30" i="124"/>
  <c r="Q62" i="124"/>
  <c r="U27" i="100"/>
  <c r="J30" i="124"/>
  <c r="P63" i="100"/>
  <c r="U78" i="100"/>
  <c r="N75" i="100"/>
  <c r="M30" i="124"/>
  <c r="I30" i="124"/>
  <c r="I36" i="124" s="1"/>
  <c r="F77" i="124"/>
  <c r="K77" i="124" s="1"/>
  <c r="M74" i="124"/>
  <c r="N63" i="100"/>
  <c r="L75" i="100"/>
  <c r="R63" i="100"/>
  <c r="P78" i="100"/>
  <c r="U30" i="124"/>
  <c r="T74" i="124"/>
  <c r="V74" i="124" s="1"/>
  <c r="N30" i="124"/>
  <c r="N36" i="124" s="1"/>
  <c r="V12" i="124"/>
  <c r="Q78" i="100"/>
  <c r="N77" i="101"/>
  <c r="H77" i="101"/>
  <c r="Q75" i="100"/>
  <c r="W72" i="100"/>
  <c r="S23" i="115"/>
  <c r="N78" i="100"/>
  <c r="J20" i="101"/>
  <c r="U69" i="100"/>
  <c r="Q34" i="101"/>
  <c r="N15" i="101"/>
  <c r="J15" i="101"/>
  <c r="I15" i="101"/>
  <c r="Q72" i="100"/>
  <c r="R78" i="100"/>
  <c r="N72" i="100"/>
  <c r="P52" i="101"/>
  <c r="G52" i="101"/>
  <c r="H52" i="101"/>
  <c r="M15" i="101"/>
  <c r="Q52" i="101"/>
  <c r="R77" i="101"/>
  <c r="R15" i="101"/>
  <c r="U52" i="101"/>
  <c r="N61" i="100"/>
  <c r="P71" i="100"/>
  <c r="T66" i="100"/>
  <c r="M83" i="100"/>
  <c r="U41" i="100"/>
  <c r="U66" i="100"/>
  <c r="L62" i="123"/>
  <c r="R84" i="124"/>
  <c r="H84" i="124"/>
  <c r="Q84" i="124"/>
  <c r="G84" i="124"/>
  <c r="N84" i="124"/>
  <c r="M84" i="124"/>
  <c r="U84" i="124"/>
  <c r="J84" i="124"/>
  <c r="I84" i="124"/>
  <c r="C84" i="124"/>
  <c r="W62" i="124"/>
  <c r="S55" i="128"/>
  <c r="U77" i="101"/>
  <c r="U75" i="100"/>
  <c r="G26" i="123"/>
  <c r="S74" i="114"/>
  <c r="O83" i="102"/>
  <c r="L83" i="100"/>
  <c r="N59" i="100"/>
  <c r="O59" i="102"/>
  <c r="T61" i="100"/>
  <c r="W61" i="100"/>
  <c r="V12" i="123"/>
  <c r="T15" i="123"/>
  <c r="T12" i="100"/>
  <c r="M18" i="77"/>
  <c r="E13" i="78"/>
  <c r="U77" i="124"/>
  <c r="V77" i="124" s="1"/>
  <c r="T27" i="100"/>
  <c r="P77" i="101"/>
  <c r="G23" i="123"/>
  <c r="M62" i="123"/>
  <c r="S13" i="114"/>
  <c r="L23" i="124"/>
  <c r="O23" i="124" s="1"/>
  <c r="U20" i="123"/>
  <c r="S18" i="102"/>
  <c r="K58" i="102"/>
  <c r="S55" i="114"/>
  <c r="N62" i="102"/>
  <c r="N58" i="100"/>
  <c r="R34" i="102"/>
  <c r="P77" i="102"/>
  <c r="U24" i="100"/>
  <c r="H15" i="101"/>
  <c r="U23" i="123"/>
  <c r="P23" i="123"/>
  <c r="U62" i="123"/>
  <c r="T78" i="100"/>
  <c r="L34" i="102"/>
  <c r="L81" i="124"/>
  <c r="O81" i="124" s="1"/>
  <c r="O27" i="102"/>
  <c r="W62" i="101"/>
  <c r="S55" i="115"/>
  <c r="J81" i="102"/>
  <c r="P67" i="100"/>
  <c r="J62" i="123"/>
  <c r="S13" i="102"/>
  <c r="W50" i="100"/>
  <c r="C23" i="100"/>
  <c r="O19" i="102"/>
  <c r="P76" i="100"/>
  <c r="S39" i="102"/>
  <c r="S70" i="114"/>
  <c r="N71" i="100"/>
  <c r="T74" i="102"/>
  <c r="T69" i="100"/>
  <c r="S8" i="115"/>
  <c r="F23" i="123"/>
  <c r="Q62" i="123"/>
  <c r="T81" i="124"/>
  <c r="V81" i="124" s="1"/>
  <c r="M84" i="123"/>
  <c r="I84" i="123"/>
  <c r="G84" i="123"/>
  <c r="W82" i="123"/>
  <c r="X82" i="123" s="1"/>
  <c r="Z82" i="123" s="1"/>
  <c r="C84" i="123"/>
  <c r="U74" i="102"/>
  <c r="U70" i="100"/>
  <c r="L26" i="123"/>
  <c r="J26" i="123"/>
  <c r="J15" i="124"/>
  <c r="F15" i="124"/>
  <c r="K12" i="124"/>
  <c r="Q26" i="102"/>
  <c r="T39" i="100"/>
  <c r="Q71" i="100"/>
  <c r="Q74" i="102"/>
  <c r="S67" i="114"/>
  <c r="H62" i="123"/>
  <c r="T62" i="123"/>
  <c r="L74" i="101"/>
  <c r="O12" i="123"/>
  <c r="L15" i="123"/>
  <c r="H23" i="102"/>
  <c r="L81" i="123"/>
  <c r="O18" i="102"/>
  <c r="Q26" i="123"/>
  <c r="Q30" i="123" s="1"/>
  <c r="F20" i="124"/>
  <c r="M20" i="124"/>
  <c r="O20" i="124" s="1"/>
  <c r="L20" i="123"/>
  <c r="U61" i="100"/>
  <c r="P23" i="101"/>
  <c r="C26" i="100"/>
  <c r="S36" i="114"/>
  <c r="F81" i="124"/>
  <c r="K81" i="124" s="1"/>
  <c r="O63" i="102"/>
  <c r="G20" i="101"/>
  <c r="T62" i="102"/>
  <c r="T58" i="100"/>
  <c r="O33" i="102"/>
  <c r="O78" i="102"/>
  <c r="U51" i="100"/>
  <c r="S51" i="102"/>
  <c r="S19" i="114"/>
  <c r="S24" i="102"/>
  <c r="T14" i="100"/>
  <c r="K48" i="102"/>
  <c r="J26" i="101"/>
  <c r="S74" i="126"/>
  <c r="I15" i="123"/>
  <c r="W77" i="124"/>
  <c r="S70" i="128"/>
  <c r="T77" i="101"/>
  <c r="S8" i="128"/>
  <c r="O24" i="102"/>
  <c r="O39" i="102"/>
  <c r="C43" i="100"/>
  <c r="R71" i="100"/>
  <c r="Q69" i="100"/>
  <c r="S12" i="101"/>
  <c r="P15" i="101"/>
  <c r="G62" i="123"/>
  <c r="G74" i="123"/>
  <c r="G20" i="102"/>
  <c r="S45" i="102"/>
  <c r="U45" i="100"/>
  <c r="N81" i="102"/>
  <c r="N79" i="100"/>
  <c r="H81" i="102"/>
  <c r="O73" i="102"/>
  <c r="L73" i="100"/>
  <c r="T29" i="100"/>
  <c r="T83" i="100"/>
  <c r="L81" i="101"/>
  <c r="P26" i="102"/>
  <c r="R26" i="102"/>
  <c r="C87" i="102"/>
  <c r="W85" i="102"/>
  <c r="C85" i="100"/>
  <c r="S74" i="128"/>
  <c r="S27" i="102"/>
  <c r="K14" i="102"/>
  <c r="U62" i="101"/>
  <c r="I62" i="101"/>
  <c r="W23" i="124"/>
  <c r="S16" i="128"/>
  <c r="N74" i="101"/>
  <c r="O49" i="102"/>
  <c r="K18" i="102"/>
  <c r="R61" i="100"/>
  <c r="M61" i="100"/>
  <c r="M20" i="101"/>
  <c r="M72" i="100"/>
  <c r="U15" i="123"/>
  <c r="U26" i="101"/>
  <c r="P70" i="100"/>
  <c r="T60" i="100"/>
  <c r="N60" i="100"/>
  <c r="W23" i="102"/>
  <c r="S16" i="114"/>
  <c r="M81" i="123"/>
  <c r="L62" i="124"/>
  <c r="T51" i="100"/>
  <c r="C23" i="78"/>
  <c r="I87" i="101"/>
  <c r="W85" i="101"/>
  <c r="X85" i="101" s="1"/>
  <c r="Z85" i="101" s="1"/>
  <c r="N87" i="101"/>
  <c r="U87" i="101"/>
  <c r="G87" i="101"/>
  <c r="H87" i="101"/>
  <c r="J87" i="101"/>
  <c r="M87" i="101"/>
  <c r="Q87" i="101"/>
  <c r="R87" i="101"/>
  <c r="C87" i="101"/>
  <c r="T23" i="101"/>
  <c r="G26" i="102"/>
  <c r="S69" i="102"/>
  <c r="I74" i="102"/>
  <c r="U15" i="101"/>
  <c r="S17" i="102"/>
  <c r="U16" i="100"/>
  <c r="U20" i="102"/>
  <c r="I20" i="102"/>
  <c r="O79" i="102"/>
  <c r="L79" i="100"/>
  <c r="L15" i="102"/>
  <c r="I15" i="102"/>
  <c r="T77" i="123"/>
  <c r="O14" i="102"/>
  <c r="R62" i="101"/>
  <c r="L81" i="102"/>
  <c r="O80" i="102"/>
  <c r="L80" i="100"/>
  <c r="M80" i="100"/>
  <c r="R20" i="123"/>
  <c r="Q67" i="100"/>
  <c r="O47" i="102"/>
  <c r="T47" i="100"/>
  <c r="G74" i="101"/>
  <c r="S49" i="102"/>
  <c r="U13" i="100"/>
  <c r="T13" i="100"/>
  <c r="K76" i="102"/>
  <c r="O61" i="102"/>
  <c r="T50" i="100"/>
  <c r="S36" i="128"/>
  <c r="U20" i="101"/>
  <c r="N20" i="101"/>
  <c r="S72" i="102"/>
  <c r="W26" i="101"/>
  <c r="S19" i="115"/>
  <c r="Q26" i="101"/>
  <c r="S60" i="102"/>
  <c r="P60" i="100"/>
  <c r="S27" i="114"/>
  <c r="U21" i="100"/>
  <c r="U81" i="123"/>
  <c r="M81" i="102"/>
  <c r="M79" i="100"/>
  <c r="S83" i="102"/>
  <c r="P81" i="101"/>
  <c r="T41" i="100"/>
  <c r="S41" i="102"/>
  <c r="P81" i="124"/>
  <c r="S81" i="124" s="1"/>
  <c r="Q84" i="101"/>
  <c r="M84" i="101"/>
  <c r="C84" i="101"/>
  <c r="U84" i="101"/>
  <c r="H84" i="101"/>
  <c r="R84" i="101"/>
  <c r="G84" i="101"/>
  <c r="N84" i="101"/>
  <c r="J84" i="101"/>
  <c r="I84" i="101"/>
  <c r="W82" i="101"/>
  <c r="X82" i="101" s="1"/>
  <c r="Z82" i="101" s="1"/>
  <c r="K63" i="102"/>
  <c r="Q62" i="101"/>
  <c r="P62" i="101"/>
  <c r="Q80" i="100"/>
  <c r="M74" i="101"/>
  <c r="H74" i="101"/>
  <c r="S45" i="126"/>
  <c r="L20" i="101"/>
  <c r="R20" i="101"/>
  <c r="G15" i="123"/>
  <c r="Q15" i="123"/>
  <c r="T26" i="101"/>
  <c r="R26" i="101"/>
  <c r="R70" i="100"/>
  <c r="L60" i="100"/>
  <c r="O60" i="102"/>
  <c r="F81" i="123"/>
  <c r="R81" i="123"/>
  <c r="I77" i="101"/>
  <c r="P26" i="123"/>
  <c r="S36" i="126"/>
  <c r="W23" i="101"/>
  <c r="S16" i="115"/>
  <c r="G77" i="102"/>
  <c r="U71" i="100"/>
  <c r="C74" i="100"/>
  <c r="G74" i="102"/>
  <c r="R74" i="102"/>
  <c r="R69" i="100"/>
  <c r="T15" i="101"/>
  <c r="V12" i="101"/>
  <c r="O12" i="101"/>
  <c r="L15" i="101"/>
  <c r="L23" i="123"/>
  <c r="C20" i="100"/>
  <c r="M20" i="102"/>
  <c r="T45" i="100"/>
  <c r="C30" i="78"/>
  <c r="M30" i="78" s="1"/>
  <c r="I81" i="102"/>
  <c r="U81" i="102"/>
  <c r="U79" i="100"/>
  <c r="C29" i="78"/>
  <c r="M29" i="78" s="1"/>
  <c r="S74" i="115"/>
  <c r="M62" i="101"/>
  <c r="L62" i="101"/>
  <c r="S80" i="102"/>
  <c r="S13" i="126"/>
  <c r="S47" i="102"/>
  <c r="J74" i="101"/>
  <c r="Q74" i="101"/>
  <c r="U18" i="100"/>
  <c r="K61" i="102"/>
  <c r="W20" i="101"/>
  <c r="S13" i="115"/>
  <c r="I20" i="101"/>
  <c r="R72" i="100"/>
  <c r="U72" i="100"/>
  <c r="N15" i="123"/>
  <c r="M15" i="123"/>
  <c r="Q58" i="100"/>
  <c r="Q62" i="102"/>
  <c r="L26" i="101"/>
  <c r="Q60" i="100"/>
  <c r="J23" i="102"/>
  <c r="H81" i="123"/>
  <c r="G81" i="123"/>
  <c r="G77" i="101"/>
  <c r="S70" i="115"/>
  <c r="W77" i="101"/>
  <c r="S13" i="128"/>
  <c r="I52" i="123"/>
  <c r="W86" i="102"/>
  <c r="C86" i="100"/>
  <c r="U86" i="100"/>
  <c r="L23" i="101"/>
  <c r="M26" i="102"/>
  <c r="C77" i="100"/>
  <c r="T71" i="100"/>
  <c r="L74" i="102"/>
  <c r="L69" i="100"/>
  <c r="W74" i="124"/>
  <c r="S67" i="128"/>
  <c r="T74" i="123"/>
  <c r="C81" i="100"/>
  <c r="K79" i="102"/>
  <c r="P73" i="100"/>
  <c r="S73" i="102"/>
  <c r="R15" i="102"/>
  <c r="M15" i="102"/>
  <c r="T81" i="101"/>
  <c r="S70" i="126"/>
  <c r="S63" i="102"/>
  <c r="N62" i="101"/>
  <c r="R80" i="100"/>
  <c r="N87" i="124"/>
  <c r="M87" i="124"/>
  <c r="W85" i="124"/>
  <c r="X85" i="124" s="1"/>
  <c r="Z85" i="124" s="1"/>
  <c r="U87" i="124"/>
  <c r="J87" i="124"/>
  <c r="R87" i="124"/>
  <c r="H87" i="124"/>
  <c r="Q87" i="124"/>
  <c r="G87" i="124"/>
  <c r="I87" i="124"/>
  <c r="C87" i="124"/>
  <c r="H20" i="123"/>
  <c r="L67" i="100"/>
  <c r="T74" i="101"/>
  <c r="U74" i="101"/>
  <c r="T49" i="100"/>
  <c r="C82" i="100"/>
  <c r="C84" i="102"/>
  <c r="W82" i="102"/>
  <c r="T76" i="100"/>
  <c r="Q76" i="100"/>
  <c r="H20" i="101"/>
  <c r="Q20" i="101"/>
  <c r="T72" i="100"/>
  <c r="I87" i="123"/>
  <c r="W85" i="123"/>
  <c r="X85" i="123" s="1"/>
  <c r="Z85" i="123" s="1"/>
  <c r="C87" i="123"/>
  <c r="S12" i="123"/>
  <c r="P15" i="123"/>
  <c r="U62" i="102"/>
  <c r="U58" i="100"/>
  <c r="M58" i="100"/>
  <c r="M62" i="102"/>
  <c r="O58" i="102"/>
  <c r="L58" i="100"/>
  <c r="N26" i="101"/>
  <c r="I26" i="101"/>
  <c r="J74" i="102"/>
  <c r="M60" i="100"/>
  <c r="O21" i="102"/>
  <c r="L23" i="102"/>
  <c r="I81" i="123"/>
  <c r="U12" i="100"/>
  <c r="W26" i="123"/>
  <c r="S19" i="126"/>
  <c r="N26" i="102"/>
  <c r="W26" i="124"/>
  <c r="S19" i="128"/>
  <c r="T77" i="102"/>
  <c r="T75" i="100"/>
  <c r="N69" i="100"/>
  <c r="N74" i="102"/>
  <c r="O69" i="102"/>
  <c r="G15" i="101"/>
  <c r="L74" i="124"/>
  <c r="W74" i="123"/>
  <c r="S67" i="126"/>
  <c r="R81" i="102"/>
  <c r="R79" i="100"/>
  <c r="T73" i="100"/>
  <c r="S36" i="115"/>
  <c r="P15" i="102"/>
  <c r="C15" i="100"/>
  <c r="K41" i="102"/>
  <c r="K80" i="110"/>
  <c r="S14" i="102"/>
  <c r="J62" i="101"/>
  <c r="G62" i="101"/>
  <c r="U80" i="100"/>
  <c r="G81" i="102"/>
  <c r="C14" i="78"/>
  <c r="M14" i="78" s="1"/>
  <c r="I74" i="101"/>
  <c r="O13" i="102"/>
  <c r="O46" i="102"/>
  <c r="K77" i="110"/>
  <c r="O76" i="102"/>
  <c r="L76" i="100"/>
  <c r="T18" i="100"/>
  <c r="P20" i="101"/>
  <c r="L72" i="100"/>
  <c r="O72" i="102"/>
  <c r="S8" i="126"/>
  <c r="S58" i="102"/>
  <c r="P62" i="102"/>
  <c r="P58" i="100"/>
  <c r="M26" i="101"/>
  <c r="G26" i="101"/>
  <c r="L70" i="100"/>
  <c r="O70" i="102"/>
  <c r="U60" i="100"/>
  <c r="T21" i="100"/>
  <c r="Q81" i="123"/>
  <c r="O15" i="124"/>
  <c r="L77" i="101"/>
  <c r="C26" i="78"/>
  <c r="M26" i="78" s="1"/>
  <c r="C15" i="78"/>
  <c r="M15" i="78" s="1"/>
  <c r="U39" i="100"/>
  <c r="L26" i="124"/>
  <c r="O26" i="124" s="1"/>
  <c r="S16" i="126"/>
  <c r="U17" i="100"/>
  <c r="W62" i="123"/>
  <c r="S55" i="126"/>
  <c r="L74" i="123"/>
  <c r="Q79" i="100"/>
  <c r="Q81" i="102"/>
  <c r="P79" i="100"/>
  <c r="S79" i="102"/>
  <c r="U29" i="100"/>
  <c r="T15" i="102"/>
  <c r="O41" i="102"/>
  <c r="H62" i="101"/>
  <c r="T62" i="101"/>
  <c r="T81" i="102"/>
  <c r="T80" i="100"/>
  <c r="F81" i="102"/>
  <c r="M20" i="123"/>
  <c r="S59" i="102"/>
  <c r="O67" i="102"/>
  <c r="S27" i="126"/>
  <c r="R74" i="101"/>
  <c r="W74" i="101"/>
  <c r="S67" i="115"/>
  <c r="S33" i="102"/>
  <c r="S48" i="102"/>
  <c r="T20" i="101"/>
  <c r="F15" i="123"/>
  <c r="J15" i="123"/>
  <c r="R58" i="100"/>
  <c r="R62" i="102"/>
  <c r="P26" i="101"/>
  <c r="R60" i="100"/>
  <c r="S21" i="102"/>
  <c r="K21" i="102"/>
  <c r="T81" i="123"/>
  <c r="N34" i="102"/>
  <c r="V26" i="124"/>
  <c r="S27" i="115"/>
  <c r="AA74" i="107"/>
  <c r="AA71" i="107"/>
  <c r="C36" i="102"/>
  <c r="H68" i="101"/>
  <c r="U185" i="107"/>
  <c r="Q185" i="107"/>
  <c r="M185" i="107"/>
  <c r="I185" i="107"/>
  <c r="G185" i="107"/>
  <c r="R185" i="107"/>
  <c r="J185" i="107"/>
  <c r="P185" i="107"/>
  <c r="H185" i="107"/>
  <c r="N185" i="107"/>
  <c r="T185" i="107"/>
  <c r="L185" i="107"/>
  <c r="F185" i="107"/>
  <c r="O185" i="107"/>
  <c r="S185" i="107"/>
  <c r="V185" i="107"/>
  <c r="K185" i="107"/>
  <c r="G180" i="107"/>
  <c r="U180" i="107"/>
  <c r="Q180" i="107"/>
  <c r="M180" i="107"/>
  <c r="I180" i="107"/>
  <c r="P180" i="107"/>
  <c r="H180" i="107"/>
  <c r="N180" i="107"/>
  <c r="F180" i="107"/>
  <c r="R180" i="107"/>
  <c r="J180" i="107"/>
  <c r="T180" i="107"/>
  <c r="L180" i="107"/>
  <c r="K180" i="107"/>
  <c r="S180" i="107"/>
  <c r="V180" i="107"/>
  <c r="O180" i="107"/>
  <c r="G182" i="107"/>
  <c r="U182" i="107"/>
  <c r="Q182" i="107"/>
  <c r="M182" i="107"/>
  <c r="I182" i="107"/>
  <c r="T182" i="107"/>
  <c r="L182" i="107"/>
  <c r="J182" i="107"/>
  <c r="P182" i="107"/>
  <c r="H182" i="107"/>
  <c r="R182" i="107"/>
  <c r="N182" i="107"/>
  <c r="F182" i="107"/>
  <c r="O182" i="107"/>
  <c r="K182" i="107"/>
  <c r="S182" i="107"/>
  <c r="V182" i="107"/>
  <c r="G184" i="107"/>
  <c r="U184" i="107"/>
  <c r="Q184" i="107"/>
  <c r="M184" i="107"/>
  <c r="I184" i="107"/>
  <c r="P184" i="107"/>
  <c r="H184" i="107"/>
  <c r="F184" i="107"/>
  <c r="T184" i="107"/>
  <c r="N184" i="107"/>
  <c r="R184" i="107"/>
  <c r="J184" i="107"/>
  <c r="L184" i="107"/>
  <c r="K184" i="107"/>
  <c r="O184" i="107"/>
  <c r="S184" i="107"/>
  <c r="V184" i="107"/>
  <c r="G147" i="107"/>
  <c r="R147" i="107"/>
  <c r="N147" i="107"/>
  <c r="J147" i="107"/>
  <c r="F147" i="107"/>
  <c r="U147" i="107"/>
  <c r="Q147" i="107"/>
  <c r="M147" i="107"/>
  <c r="I147" i="107"/>
  <c r="T147" i="107"/>
  <c r="P147" i="107"/>
  <c r="L147" i="107"/>
  <c r="H147" i="107"/>
  <c r="K147" i="107"/>
  <c r="O147" i="107"/>
  <c r="S147" i="107"/>
  <c r="V147" i="107"/>
  <c r="W147" i="107"/>
  <c r="U148" i="107"/>
  <c r="Q148" i="107"/>
  <c r="M148" i="107"/>
  <c r="I148" i="107"/>
  <c r="T148" i="107"/>
  <c r="P148" i="107"/>
  <c r="L148" i="107"/>
  <c r="H148" i="107"/>
  <c r="G148" i="107"/>
  <c r="J148" i="107"/>
  <c r="F148" i="107"/>
  <c r="R148" i="107"/>
  <c r="N148" i="107"/>
  <c r="O148" i="107"/>
  <c r="K148" i="107"/>
  <c r="S148" i="107"/>
  <c r="V148" i="107"/>
  <c r="W148" i="107"/>
  <c r="T138" i="107"/>
  <c r="P138" i="107"/>
  <c r="L138" i="107"/>
  <c r="H138" i="107"/>
  <c r="G138" i="107"/>
  <c r="R138" i="107"/>
  <c r="N138" i="107"/>
  <c r="J138" i="107"/>
  <c r="F138" i="107"/>
  <c r="Q138" i="107"/>
  <c r="M138" i="107"/>
  <c r="U138" i="107"/>
  <c r="I138" i="107"/>
  <c r="K138" i="107"/>
  <c r="V138" i="107"/>
  <c r="O138" i="107"/>
  <c r="S138" i="107"/>
  <c r="T117" i="107"/>
  <c r="T128" i="107" s="1"/>
  <c r="P117" i="107"/>
  <c r="P128" i="107" s="1"/>
  <c r="L117" i="107"/>
  <c r="L128" i="107" s="1"/>
  <c r="H117" i="107"/>
  <c r="H128" i="107" s="1"/>
  <c r="R117" i="107"/>
  <c r="R128" i="107" s="1"/>
  <c r="J117" i="107"/>
  <c r="J128" i="107" s="1"/>
  <c r="G117" i="107"/>
  <c r="G128" i="107" s="1"/>
  <c r="N117" i="107"/>
  <c r="N128" i="107" s="1"/>
  <c r="F117" i="107"/>
  <c r="F128" i="107" s="1"/>
  <c r="U117" i="107"/>
  <c r="U128" i="107" s="1"/>
  <c r="Q117" i="107"/>
  <c r="Q128" i="107" s="1"/>
  <c r="M117" i="107"/>
  <c r="M128" i="107" s="1"/>
  <c r="I117" i="107"/>
  <c r="I128" i="107" s="1"/>
  <c r="V117" i="107"/>
  <c r="K117" i="107"/>
  <c r="O117" i="107"/>
  <c r="S117" i="107"/>
  <c r="G140" i="107"/>
  <c r="R140" i="107"/>
  <c r="N140" i="107"/>
  <c r="J140" i="107"/>
  <c r="F140" i="107"/>
  <c r="U140" i="107"/>
  <c r="Q140" i="107"/>
  <c r="M140" i="107"/>
  <c r="I140" i="107"/>
  <c r="P140" i="107"/>
  <c r="H140" i="107"/>
  <c r="L140" i="107"/>
  <c r="T140" i="107"/>
  <c r="S140" i="107"/>
  <c r="K140" i="107"/>
  <c r="O140" i="107"/>
  <c r="V140" i="107"/>
  <c r="W117" i="107"/>
  <c r="W128" i="107" s="1"/>
  <c r="W138" i="107"/>
  <c r="R137" i="107"/>
  <c r="N137" i="107"/>
  <c r="J137" i="107"/>
  <c r="F137" i="107"/>
  <c r="U137" i="107"/>
  <c r="Q137" i="107"/>
  <c r="M137" i="107"/>
  <c r="I137" i="107"/>
  <c r="T137" i="107"/>
  <c r="P137" i="107"/>
  <c r="L137" i="107"/>
  <c r="H137" i="107"/>
  <c r="G137" i="107"/>
  <c r="O137" i="107"/>
  <c r="V137" i="107"/>
  <c r="S137" i="107"/>
  <c r="K137" i="107"/>
  <c r="U130" i="107"/>
  <c r="U133" i="107" s="1"/>
  <c r="G130" i="107"/>
  <c r="G133" i="107" s="1"/>
  <c r="R130" i="107"/>
  <c r="R133" i="107" s="1"/>
  <c r="N130" i="107"/>
  <c r="N133" i="107" s="1"/>
  <c r="J130" i="107"/>
  <c r="J133" i="107" s="1"/>
  <c r="F130" i="107"/>
  <c r="F133" i="107" s="1"/>
  <c r="T130" i="107"/>
  <c r="T133" i="107" s="1"/>
  <c r="P130" i="107"/>
  <c r="P133" i="107" s="1"/>
  <c r="L130" i="107"/>
  <c r="L133" i="107" s="1"/>
  <c r="H130" i="107"/>
  <c r="H133" i="107" s="1"/>
  <c r="Q130" i="107"/>
  <c r="Q133" i="107" s="1"/>
  <c r="M130" i="107"/>
  <c r="M133" i="107" s="1"/>
  <c r="I130" i="107"/>
  <c r="I133" i="107" s="1"/>
  <c r="S130" i="107"/>
  <c r="S133" i="107" s="1"/>
  <c r="V130" i="107"/>
  <c r="V133" i="107" s="1"/>
  <c r="O130" i="107"/>
  <c r="K130" i="107"/>
  <c r="K133" i="107" s="1"/>
  <c r="V103" i="107"/>
  <c r="C28" i="100"/>
  <c r="I30" i="101"/>
  <c r="I68" i="101"/>
  <c r="AA37" i="107"/>
  <c r="AA69" i="107"/>
  <c r="AA6" i="107"/>
  <c r="AA29" i="107"/>
  <c r="S28" i="102"/>
  <c r="G18" i="77"/>
  <c r="C16" i="78"/>
  <c r="K16" i="77"/>
  <c r="O28" i="102"/>
  <c r="J30" i="101"/>
  <c r="C30" i="101"/>
  <c r="R30" i="101"/>
  <c r="H30" i="101"/>
  <c r="U28" i="100"/>
  <c r="M30" i="101"/>
  <c r="K23" i="110"/>
  <c r="K29" i="110" s="1"/>
  <c r="V40" i="100"/>
  <c r="E46" i="128"/>
  <c r="I68" i="124"/>
  <c r="I52" i="124"/>
  <c r="T31" i="100"/>
  <c r="T68" i="101"/>
  <c r="C34" i="100"/>
  <c r="S45" i="128"/>
  <c r="W68" i="124"/>
  <c r="I52" i="102"/>
  <c r="K103" i="107"/>
  <c r="S103" i="107"/>
  <c r="L46" i="128"/>
  <c r="L46" i="126"/>
  <c r="Y33" i="107"/>
  <c r="Y42" i="107" s="1"/>
  <c r="D106" i="107"/>
  <c r="B77" i="104" s="1"/>
  <c r="V104" i="107"/>
  <c r="K104" i="107"/>
  <c r="S104" i="107"/>
  <c r="F46" i="126"/>
  <c r="D46" i="128"/>
  <c r="M46" i="126"/>
  <c r="W24" i="107"/>
  <c r="C46" i="128"/>
  <c r="N46" i="126"/>
  <c r="J46" i="128"/>
  <c r="J46" i="126"/>
  <c r="F46" i="128"/>
  <c r="B46" i="128"/>
  <c r="B46" i="126"/>
  <c r="I46" i="128"/>
  <c r="C46" i="126"/>
  <c r="P46" i="126"/>
  <c r="H46" i="128"/>
  <c r="P46" i="128"/>
  <c r="H46" i="126"/>
  <c r="I46" i="126"/>
  <c r="N46" i="128"/>
  <c r="M46" i="128"/>
  <c r="D46" i="126"/>
  <c r="Q46" i="126"/>
  <c r="Q46" i="128"/>
  <c r="H30" i="124"/>
  <c r="H36" i="124" s="1"/>
  <c r="G30" i="124"/>
  <c r="S40" i="100"/>
  <c r="K40" i="100"/>
  <c r="C52" i="100"/>
  <c r="W68" i="101"/>
  <c r="J68" i="101"/>
  <c r="G25" i="78"/>
  <c r="O77" i="124"/>
  <c r="K62" i="124"/>
  <c r="S77" i="124"/>
  <c r="T68" i="102"/>
  <c r="N68" i="101"/>
  <c r="U31" i="100"/>
  <c r="R68" i="101"/>
  <c r="U68" i="101"/>
  <c r="M68" i="101"/>
  <c r="T34" i="124"/>
  <c r="V34" i="124" s="1"/>
  <c r="R68" i="102"/>
  <c r="G68" i="101"/>
  <c r="Q68" i="101"/>
  <c r="K31" i="102"/>
  <c r="R52" i="124"/>
  <c r="R52" i="123"/>
  <c r="T52" i="101"/>
  <c r="P68" i="101"/>
  <c r="S26" i="124"/>
  <c r="Q68" i="123"/>
  <c r="G68" i="123"/>
  <c r="U68" i="123"/>
  <c r="U52" i="123"/>
  <c r="U52" i="124"/>
  <c r="L52" i="101"/>
  <c r="S45" i="114"/>
  <c r="M52" i="124"/>
  <c r="M52" i="123"/>
  <c r="Q63" i="100"/>
  <c r="C24" i="78"/>
  <c r="M24" i="78" s="1"/>
  <c r="P68" i="102"/>
  <c r="L68" i="101"/>
  <c r="T30" i="124"/>
  <c r="V23" i="124"/>
  <c r="H68" i="123"/>
  <c r="R68" i="123"/>
  <c r="Q52" i="123"/>
  <c r="Q52" i="124"/>
  <c r="R52" i="101"/>
  <c r="S45" i="115"/>
  <c r="W52" i="101"/>
  <c r="W78" i="100"/>
  <c r="L63" i="100"/>
  <c r="P30" i="124"/>
  <c r="J52" i="123"/>
  <c r="J52" i="124"/>
  <c r="T63" i="100"/>
  <c r="N68" i="123"/>
  <c r="T68" i="123"/>
  <c r="G52" i="124"/>
  <c r="G52" i="123"/>
  <c r="N52" i="123"/>
  <c r="N52" i="124"/>
  <c r="H52" i="124"/>
  <c r="H52" i="123"/>
  <c r="W22" i="100"/>
  <c r="C68" i="100"/>
  <c r="W65" i="100"/>
  <c r="O34" i="124"/>
  <c r="S34" i="124"/>
  <c r="C28" i="78"/>
  <c r="M28" i="78" s="1"/>
  <c r="S23" i="114"/>
  <c r="Z40" i="102" l="1"/>
  <c r="V33" i="114"/>
  <c r="D93" i="101"/>
  <c r="D95" i="101" s="1"/>
  <c r="D99" i="101" s="1"/>
  <c r="D89" i="124"/>
  <c r="D87" i="100"/>
  <c r="D89" i="100" s="1"/>
  <c r="D93" i="100" s="1"/>
  <c r="D95" i="100" s="1"/>
  <c r="D99" i="100" s="1"/>
  <c r="D95" i="102"/>
  <c r="D99" i="102" s="1"/>
  <c r="X63" i="102"/>
  <c r="X60" i="102"/>
  <c r="X58" i="102"/>
  <c r="X48" i="102"/>
  <c r="X76" i="102"/>
  <c r="X78" i="102"/>
  <c r="X41" i="102"/>
  <c r="X83" i="102"/>
  <c r="X79" i="102"/>
  <c r="X61" i="102"/>
  <c r="M23" i="78"/>
  <c r="M13" i="78"/>
  <c r="W34" i="123"/>
  <c r="W34" i="100" s="1"/>
  <c r="O32" i="102"/>
  <c r="W33" i="100"/>
  <c r="P34" i="102"/>
  <c r="S34" i="102" s="1"/>
  <c r="M34" i="101"/>
  <c r="M34" i="100" s="1"/>
  <c r="C42" i="104" s="1"/>
  <c r="I86" i="110"/>
  <c r="I88" i="110" s="1"/>
  <c r="O33" i="100"/>
  <c r="W13" i="100"/>
  <c r="N34" i="101"/>
  <c r="K34" i="124"/>
  <c r="X34" i="124" s="1"/>
  <c r="Z34" i="124" s="1"/>
  <c r="R34" i="123"/>
  <c r="S34" i="123" s="1"/>
  <c r="S86" i="128"/>
  <c r="S33" i="100"/>
  <c r="P34" i="101"/>
  <c r="S34" i="101" s="1"/>
  <c r="I34" i="101"/>
  <c r="I36" i="101" s="1"/>
  <c r="J34" i="101"/>
  <c r="J36" i="101" s="1"/>
  <c r="S86" i="115"/>
  <c r="M36" i="77"/>
  <c r="N34" i="123"/>
  <c r="S32" i="100"/>
  <c r="C91" i="100"/>
  <c r="G34" i="101"/>
  <c r="G34" i="100" s="1"/>
  <c r="V33" i="100"/>
  <c r="U34" i="101"/>
  <c r="U34" i="100" s="1"/>
  <c r="V32" i="100"/>
  <c r="T34" i="123"/>
  <c r="T36" i="123" s="1"/>
  <c r="T33" i="100"/>
  <c r="L34" i="123"/>
  <c r="T34" i="101"/>
  <c r="U32" i="100"/>
  <c r="K20" i="124"/>
  <c r="U43" i="101"/>
  <c r="R43" i="101"/>
  <c r="Q43" i="101"/>
  <c r="M43" i="101"/>
  <c r="F43" i="101"/>
  <c r="N43" i="101"/>
  <c r="I43" i="101"/>
  <c r="J43" i="101"/>
  <c r="H43" i="101"/>
  <c r="G43" i="101"/>
  <c r="F43" i="102"/>
  <c r="G43" i="124"/>
  <c r="F43" i="124"/>
  <c r="W43" i="124"/>
  <c r="U43" i="124"/>
  <c r="H43" i="124"/>
  <c r="I43" i="124"/>
  <c r="J43" i="124"/>
  <c r="Q43" i="124"/>
  <c r="R43" i="124"/>
  <c r="M43" i="124"/>
  <c r="N43" i="124"/>
  <c r="M43" i="123"/>
  <c r="H43" i="123"/>
  <c r="Q43" i="123"/>
  <c r="U43" i="123"/>
  <c r="G43" i="123"/>
  <c r="J43" i="123"/>
  <c r="F43" i="123"/>
  <c r="R43" i="123"/>
  <c r="N43" i="123"/>
  <c r="I43" i="123"/>
  <c r="W43" i="101"/>
  <c r="U34" i="78"/>
  <c r="S34" i="78"/>
  <c r="S62" i="124"/>
  <c r="C89" i="101"/>
  <c r="C93" i="101" s="1"/>
  <c r="C89" i="123"/>
  <c r="O62" i="124"/>
  <c r="V47" i="100"/>
  <c r="J30" i="123"/>
  <c r="J36" i="123" s="1"/>
  <c r="U36" i="124"/>
  <c r="G36" i="124"/>
  <c r="Q36" i="124"/>
  <c r="K74" i="124"/>
  <c r="V77" i="101"/>
  <c r="M30" i="123"/>
  <c r="M36" i="123" s="1"/>
  <c r="W83" i="100"/>
  <c r="Y24" i="107"/>
  <c r="J84" i="123"/>
  <c r="J23" i="100"/>
  <c r="R84" i="123"/>
  <c r="M87" i="123"/>
  <c r="H87" i="123"/>
  <c r="S23" i="102"/>
  <c r="R30" i="102"/>
  <c r="R36" i="102" s="1"/>
  <c r="Q84" i="123"/>
  <c r="S83" i="100"/>
  <c r="V81" i="101"/>
  <c r="P83" i="100"/>
  <c r="P30" i="102"/>
  <c r="H84" i="123"/>
  <c r="V34" i="102"/>
  <c r="M86" i="100"/>
  <c r="N84" i="123"/>
  <c r="S81" i="102"/>
  <c r="U30" i="123"/>
  <c r="V30" i="123" s="1"/>
  <c r="T30" i="102"/>
  <c r="T36" i="102" s="1"/>
  <c r="V26" i="102"/>
  <c r="O23" i="102"/>
  <c r="V83" i="100"/>
  <c r="M30" i="102"/>
  <c r="M36" i="102" s="1"/>
  <c r="U84" i="123"/>
  <c r="G87" i="123"/>
  <c r="Q87" i="123"/>
  <c r="Q86" i="100"/>
  <c r="G23" i="100"/>
  <c r="L30" i="102"/>
  <c r="L36" i="102" s="1"/>
  <c r="J36" i="124"/>
  <c r="N77" i="100"/>
  <c r="N30" i="123"/>
  <c r="N87" i="123"/>
  <c r="R87" i="123"/>
  <c r="N86" i="100"/>
  <c r="O73" i="100"/>
  <c r="U87" i="123"/>
  <c r="N20" i="100"/>
  <c r="D40" i="104" s="1"/>
  <c r="K34" i="123"/>
  <c r="O47" i="100"/>
  <c r="J87" i="123"/>
  <c r="O81" i="101"/>
  <c r="O77" i="102"/>
  <c r="U74" i="100"/>
  <c r="N23" i="100"/>
  <c r="S23" i="123"/>
  <c r="S19" i="100"/>
  <c r="G30" i="102"/>
  <c r="G36" i="102" s="1"/>
  <c r="Q30" i="102"/>
  <c r="Q36" i="102" s="1"/>
  <c r="R30" i="123"/>
  <c r="Q23" i="100"/>
  <c r="V17" i="100"/>
  <c r="I26" i="100"/>
  <c r="V23" i="101"/>
  <c r="H30" i="102"/>
  <c r="H36" i="102" s="1"/>
  <c r="O23" i="123"/>
  <c r="O26" i="102"/>
  <c r="I30" i="102"/>
  <c r="I36" i="102" s="1"/>
  <c r="S47" i="100"/>
  <c r="O66" i="100"/>
  <c r="M23" i="100"/>
  <c r="S14" i="100"/>
  <c r="S15" i="102"/>
  <c r="V74" i="123"/>
  <c r="S73" i="100"/>
  <c r="O23" i="101"/>
  <c r="P77" i="100"/>
  <c r="C18" i="78"/>
  <c r="S77" i="102"/>
  <c r="V77" i="123"/>
  <c r="S80" i="100"/>
  <c r="S13" i="100"/>
  <c r="S22" i="100"/>
  <c r="V23" i="102"/>
  <c r="T23" i="100"/>
  <c r="B76" i="104"/>
  <c r="Y138" i="107"/>
  <c r="AA138" i="107" s="1"/>
  <c r="Y182" i="107"/>
  <c r="AA182" i="107" s="1"/>
  <c r="Y180" i="107"/>
  <c r="AA180" i="107" s="1"/>
  <c r="B79" i="104"/>
  <c r="Y147" i="107"/>
  <c r="AA147" i="107" s="1"/>
  <c r="Y130" i="107"/>
  <c r="AA130" i="107" s="1"/>
  <c r="Y137" i="107"/>
  <c r="AA137" i="107" s="1"/>
  <c r="Y185" i="107"/>
  <c r="AA185" i="107" s="1"/>
  <c r="B85" i="104"/>
  <c r="Y140" i="107"/>
  <c r="AA140" i="107" s="1"/>
  <c r="B84" i="104"/>
  <c r="B78" i="104"/>
  <c r="Y117" i="107"/>
  <c r="AA117" i="107" s="1"/>
  <c r="Y148" i="107"/>
  <c r="AA148" i="107" s="1"/>
  <c r="Y184" i="107"/>
  <c r="AA184" i="107" s="1"/>
  <c r="W212" i="107"/>
  <c r="W54" i="101" s="1"/>
  <c r="M77" i="100"/>
  <c r="V73" i="100"/>
  <c r="S81" i="101"/>
  <c r="R23" i="100"/>
  <c r="V67" i="100"/>
  <c r="Q77" i="100"/>
  <c r="S23" i="101"/>
  <c r="S52" i="101"/>
  <c r="T26" i="100"/>
  <c r="R30" i="124"/>
  <c r="R36" i="124" s="1"/>
  <c r="V49" i="100"/>
  <c r="Q34" i="100"/>
  <c r="O77" i="101"/>
  <c r="O29" i="100"/>
  <c r="O74" i="124"/>
  <c r="V26" i="123"/>
  <c r="O77" i="123"/>
  <c r="S23" i="124"/>
  <c r="V48" i="100"/>
  <c r="I77" i="100"/>
  <c r="H30" i="123"/>
  <c r="H36" i="123" s="1"/>
  <c r="I23" i="100"/>
  <c r="L78" i="100"/>
  <c r="J81" i="100"/>
  <c r="F81" i="101"/>
  <c r="K81" i="101" s="1"/>
  <c r="O45" i="100"/>
  <c r="S77" i="123"/>
  <c r="K77" i="123"/>
  <c r="Q62" i="100"/>
  <c r="S50" i="100"/>
  <c r="V20" i="102"/>
  <c r="S76" i="100"/>
  <c r="I15" i="100"/>
  <c r="S70" i="100"/>
  <c r="K60" i="100"/>
  <c r="N62" i="100"/>
  <c r="S16" i="100"/>
  <c r="K22" i="100"/>
  <c r="V76" i="100"/>
  <c r="O59" i="100"/>
  <c r="H34" i="100"/>
  <c r="S59" i="100"/>
  <c r="U30" i="102"/>
  <c r="U36" i="102" s="1"/>
  <c r="O75" i="100"/>
  <c r="U26" i="100"/>
  <c r="V14" i="100"/>
  <c r="O50" i="100"/>
  <c r="S49" i="100"/>
  <c r="H77" i="100"/>
  <c r="O26" i="123"/>
  <c r="R36" i="101"/>
  <c r="V20" i="101"/>
  <c r="V22" i="100"/>
  <c r="V18" i="100"/>
  <c r="J77" i="100"/>
  <c r="S67" i="100"/>
  <c r="S75" i="100"/>
  <c r="V59" i="100"/>
  <c r="X22" i="102"/>
  <c r="Z22" i="102" s="1"/>
  <c r="V19" i="100"/>
  <c r="W150" i="107"/>
  <c r="O48" i="100"/>
  <c r="V46" i="100"/>
  <c r="S46" i="100"/>
  <c r="N26" i="100"/>
  <c r="O71" i="100"/>
  <c r="V63" i="100"/>
  <c r="S66" i="100"/>
  <c r="Q20" i="100"/>
  <c r="V66" i="100"/>
  <c r="S12" i="100"/>
  <c r="S71" i="100"/>
  <c r="O22" i="100"/>
  <c r="V52" i="101"/>
  <c r="O41" i="100"/>
  <c r="O72" i="100"/>
  <c r="F34" i="102"/>
  <c r="K34" i="102" s="1"/>
  <c r="H62" i="100"/>
  <c r="O62" i="123"/>
  <c r="R77" i="100"/>
  <c r="V16" i="100"/>
  <c r="J20" i="100"/>
  <c r="R81" i="100"/>
  <c r="X18" i="102"/>
  <c r="Z18" i="102" s="1"/>
  <c r="O19" i="100"/>
  <c r="X31" i="102"/>
  <c r="Z31" i="102" s="1"/>
  <c r="S20" i="102"/>
  <c r="X14" i="102"/>
  <c r="Z14" i="102" s="1"/>
  <c r="S77" i="101"/>
  <c r="H15" i="100"/>
  <c r="L62" i="100"/>
  <c r="H74" i="100"/>
  <c r="S20" i="123"/>
  <c r="O52" i="101"/>
  <c r="S81" i="123"/>
  <c r="S15" i="123"/>
  <c r="S45" i="100"/>
  <c r="S74" i="123"/>
  <c r="X21" i="102"/>
  <c r="Z21" i="102" s="1"/>
  <c r="S62" i="123"/>
  <c r="S26" i="102"/>
  <c r="V26" i="101"/>
  <c r="S29" i="100"/>
  <c r="O20" i="102"/>
  <c r="Q15" i="100"/>
  <c r="V70" i="100"/>
  <c r="V58" i="100"/>
  <c r="M74" i="100"/>
  <c r="S51" i="100"/>
  <c r="U23" i="100"/>
  <c r="I62" i="100"/>
  <c r="O62" i="102"/>
  <c r="V20" i="123"/>
  <c r="O51" i="100"/>
  <c r="P20" i="100"/>
  <c r="P62" i="100"/>
  <c r="S74" i="102"/>
  <c r="O70" i="100"/>
  <c r="M81" i="100"/>
  <c r="V74" i="102"/>
  <c r="P26" i="100"/>
  <c r="S58" i="100"/>
  <c r="V12" i="100"/>
  <c r="V60" i="100"/>
  <c r="V23" i="123"/>
  <c r="O80" i="100"/>
  <c r="P81" i="100"/>
  <c r="O76" i="100"/>
  <c r="V25" i="100"/>
  <c r="V62" i="123"/>
  <c r="X26" i="124"/>
  <c r="Z26" i="124" s="1"/>
  <c r="M36" i="124"/>
  <c r="V21" i="100"/>
  <c r="X77" i="124"/>
  <c r="Z77" i="124" s="1"/>
  <c r="S55" i="102"/>
  <c r="V50" i="100"/>
  <c r="O12" i="100"/>
  <c r="G15" i="100"/>
  <c r="M62" i="100"/>
  <c r="O16" i="100"/>
  <c r="V71" i="100"/>
  <c r="J74" i="100"/>
  <c r="O20" i="123"/>
  <c r="J62" i="100"/>
  <c r="Q36" i="123"/>
  <c r="O15" i="123"/>
  <c r="S21" i="100"/>
  <c r="V80" i="100"/>
  <c r="S61" i="100"/>
  <c r="S25" i="100"/>
  <c r="S60" i="100"/>
  <c r="W31" i="100"/>
  <c r="K15" i="123"/>
  <c r="V81" i="123"/>
  <c r="O25" i="100"/>
  <c r="O13" i="100"/>
  <c r="S26" i="123"/>
  <c r="R20" i="100"/>
  <c r="Q81" i="100"/>
  <c r="Q26" i="100"/>
  <c r="O17" i="100"/>
  <c r="L20" i="100"/>
  <c r="B40" i="104" s="1"/>
  <c r="H20" i="100"/>
  <c r="O74" i="123"/>
  <c r="U15" i="100"/>
  <c r="J26" i="100"/>
  <c r="K23" i="123"/>
  <c r="M15" i="100"/>
  <c r="C39" i="104" s="1"/>
  <c r="S63" i="100"/>
  <c r="V27" i="100"/>
  <c r="L26" i="100"/>
  <c r="O63" i="100"/>
  <c r="L30" i="124"/>
  <c r="L36" i="124" s="1"/>
  <c r="O78" i="100"/>
  <c r="V30" i="124"/>
  <c r="K15" i="124"/>
  <c r="J15" i="100"/>
  <c r="N74" i="100"/>
  <c r="V74" i="101"/>
  <c r="S26" i="101"/>
  <c r="R62" i="100"/>
  <c r="N15" i="100"/>
  <c r="D39" i="104" s="1"/>
  <c r="L81" i="100"/>
  <c r="V29" i="100"/>
  <c r="V78" i="100"/>
  <c r="O58" i="100"/>
  <c r="V51" i="100"/>
  <c r="O14" i="100"/>
  <c r="V61" i="100"/>
  <c r="V15" i="101"/>
  <c r="S17" i="100"/>
  <c r="O20" i="101"/>
  <c r="G20" i="100"/>
  <c r="S15" i="101"/>
  <c r="R15" i="100"/>
  <c r="O15" i="101"/>
  <c r="S62" i="101"/>
  <c r="U20" i="100"/>
  <c r="L23" i="100"/>
  <c r="S20" i="101"/>
  <c r="V41" i="100"/>
  <c r="R26" i="100"/>
  <c r="V62" i="101"/>
  <c r="H26" i="101"/>
  <c r="H26" i="100" s="1"/>
  <c r="T62" i="100"/>
  <c r="U62" i="100"/>
  <c r="O61" i="100"/>
  <c r="V72" i="100"/>
  <c r="G62" i="100"/>
  <c r="T84" i="123"/>
  <c r="G84" i="102"/>
  <c r="G84" i="100" s="1"/>
  <c r="L86" i="100"/>
  <c r="O86" i="102"/>
  <c r="P84" i="123"/>
  <c r="K81" i="102"/>
  <c r="T84" i="102"/>
  <c r="T82" i="100"/>
  <c r="S80" i="114"/>
  <c r="T20" i="100"/>
  <c r="K46" i="102"/>
  <c r="X46" i="102" s="1"/>
  <c r="S62" i="102"/>
  <c r="F87" i="123"/>
  <c r="H84" i="102"/>
  <c r="L84" i="102"/>
  <c r="L82" i="100"/>
  <c r="O82" i="102"/>
  <c r="I84" i="102"/>
  <c r="I84" i="100" s="1"/>
  <c r="M26" i="100"/>
  <c r="K86" i="102"/>
  <c r="K39" i="102"/>
  <c r="X39" i="102" s="1"/>
  <c r="V24" i="100"/>
  <c r="S69" i="100"/>
  <c r="K71" i="102"/>
  <c r="X71" i="102" s="1"/>
  <c r="P74" i="101"/>
  <c r="H87" i="102"/>
  <c r="X12" i="124"/>
  <c r="Z12" i="124" s="1"/>
  <c r="S24" i="100"/>
  <c r="Q74" i="100"/>
  <c r="W77" i="102"/>
  <c r="L84" i="124"/>
  <c r="O84" i="124" s="1"/>
  <c r="P84" i="124"/>
  <c r="S84" i="124" s="1"/>
  <c r="Q84" i="102"/>
  <c r="Q82" i="100"/>
  <c r="H23" i="100"/>
  <c r="K66" i="102"/>
  <c r="X66" i="102" s="1"/>
  <c r="S79" i="100"/>
  <c r="F23" i="101"/>
  <c r="K49" i="102"/>
  <c r="X49" i="102" s="1"/>
  <c r="O69" i="100"/>
  <c r="T77" i="100"/>
  <c r="V77" i="102"/>
  <c r="O21" i="100"/>
  <c r="K72" i="102"/>
  <c r="X72" i="102" s="1"/>
  <c r="W75" i="100"/>
  <c r="K79" i="100"/>
  <c r="L74" i="100"/>
  <c r="P86" i="100"/>
  <c r="S86" i="102"/>
  <c r="W84" i="101"/>
  <c r="S77" i="115"/>
  <c r="O79" i="100"/>
  <c r="L87" i="101"/>
  <c r="U87" i="102"/>
  <c r="U85" i="100"/>
  <c r="Q87" i="102"/>
  <c r="Q85" i="100"/>
  <c r="F15" i="102"/>
  <c r="K15" i="102" s="1"/>
  <c r="K12" i="102"/>
  <c r="H81" i="100"/>
  <c r="F74" i="123"/>
  <c r="K74" i="123" s="1"/>
  <c r="W58" i="100"/>
  <c r="W62" i="102"/>
  <c r="W62" i="100" s="1"/>
  <c r="G30" i="123"/>
  <c r="G36" i="123" s="1"/>
  <c r="K59" i="102"/>
  <c r="X59" i="102" s="1"/>
  <c r="M84" i="102"/>
  <c r="M84" i="100" s="1"/>
  <c r="M82" i="100"/>
  <c r="O39" i="100"/>
  <c r="F84" i="123"/>
  <c r="S39" i="100"/>
  <c r="T84" i="124"/>
  <c r="V84" i="124" s="1"/>
  <c r="F20" i="123"/>
  <c r="W15" i="123"/>
  <c r="O46" i="100"/>
  <c r="K70" i="102"/>
  <c r="X70" i="102" s="1"/>
  <c r="N84" i="102"/>
  <c r="N82" i="100"/>
  <c r="K25" i="102"/>
  <c r="X25" i="102" s="1"/>
  <c r="Z25" i="102" s="1"/>
  <c r="V45" i="100"/>
  <c r="O60" i="100"/>
  <c r="O15" i="102"/>
  <c r="I20" i="100"/>
  <c r="G26" i="100"/>
  <c r="K19" i="102"/>
  <c r="X19" i="102" s="1"/>
  <c r="Z19" i="102" s="1"/>
  <c r="S27" i="100"/>
  <c r="M87" i="102"/>
  <c r="M85" i="100"/>
  <c r="C87" i="100"/>
  <c r="O81" i="102"/>
  <c r="N81" i="100"/>
  <c r="W24" i="100"/>
  <c r="W26" i="102"/>
  <c r="W26" i="100" s="1"/>
  <c r="V62" i="102"/>
  <c r="F62" i="123"/>
  <c r="K62" i="123" s="1"/>
  <c r="L15" i="100"/>
  <c r="B39" i="104" s="1"/>
  <c r="O67" i="100"/>
  <c r="O34" i="102"/>
  <c r="V75" i="100"/>
  <c r="K47" i="102"/>
  <c r="X47" i="102" s="1"/>
  <c r="K12" i="101"/>
  <c r="F15" i="101"/>
  <c r="T74" i="100"/>
  <c r="F20" i="101"/>
  <c r="K20" i="101" s="1"/>
  <c r="S48" i="100"/>
  <c r="K33" i="102"/>
  <c r="X33" i="102" s="1"/>
  <c r="Z33" i="102" s="1"/>
  <c r="S78" i="100"/>
  <c r="F26" i="123"/>
  <c r="T87" i="123"/>
  <c r="S77" i="114"/>
  <c r="W86" i="100"/>
  <c r="O26" i="101"/>
  <c r="V81" i="102"/>
  <c r="U81" i="100"/>
  <c r="M20" i="100"/>
  <c r="C40" i="104" s="1"/>
  <c r="G77" i="100"/>
  <c r="T84" i="101"/>
  <c r="V84" i="101" s="1"/>
  <c r="S41" i="100"/>
  <c r="V13" i="100"/>
  <c r="I36" i="123"/>
  <c r="O18" i="100"/>
  <c r="L30" i="123"/>
  <c r="S77" i="126"/>
  <c r="V69" i="100"/>
  <c r="F62" i="101"/>
  <c r="K62" i="101" s="1"/>
  <c r="K16" i="102"/>
  <c r="X16" i="102" s="1"/>
  <c r="Z16" i="102" s="1"/>
  <c r="F20" i="102"/>
  <c r="F23" i="124"/>
  <c r="K45" i="102"/>
  <c r="X45" i="102" s="1"/>
  <c r="T86" i="100"/>
  <c r="V86" i="100"/>
  <c r="O74" i="102"/>
  <c r="L77" i="100"/>
  <c r="U77" i="100"/>
  <c r="F74" i="101"/>
  <c r="K74" i="101" s="1"/>
  <c r="G81" i="100"/>
  <c r="K32" i="102"/>
  <c r="C84" i="100"/>
  <c r="U84" i="102"/>
  <c r="U82" i="100"/>
  <c r="K13" i="102"/>
  <c r="X13" i="102" s="1"/>
  <c r="Z13" i="102" s="1"/>
  <c r="W87" i="124"/>
  <c r="S80" i="128"/>
  <c r="K17" i="102"/>
  <c r="X17" i="102" s="1"/>
  <c r="Z17" i="102" s="1"/>
  <c r="O62" i="101"/>
  <c r="V79" i="100"/>
  <c r="R74" i="100"/>
  <c r="K81" i="123"/>
  <c r="P84" i="101"/>
  <c r="S84" i="101" s="1"/>
  <c r="S72" i="100"/>
  <c r="T87" i="101"/>
  <c r="W87" i="101"/>
  <c r="S80" i="115"/>
  <c r="O49" i="100"/>
  <c r="N87" i="102"/>
  <c r="N85" i="100"/>
  <c r="R85" i="100"/>
  <c r="K24" i="102"/>
  <c r="X24" i="102" s="1"/>
  <c r="Z24" i="102" s="1"/>
  <c r="F26" i="102"/>
  <c r="K78" i="100"/>
  <c r="O74" i="101"/>
  <c r="K69" i="102"/>
  <c r="X69" i="102" s="1"/>
  <c r="F74" i="102"/>
  <c r="K27" i="102"/>
  <c r="X27" i="102" s="1"/>
  <c r="Z27" i="102" s="1"/>
  <c r="F77" i="101"/>
  <c r="K77" i="101" s="1"/>
  <c r="O83" i="100"/>
  <c r="T81" i="100"/>
  <c r="P87" i="123"/>
  <c r="P87" i="124"/>
  <c r="S87" i="124" s="1"/>
  <c r="T87" i="102"/>
  <c r="T85" i="100"/>
  <c r="P23" i="100"/>
  <c r="F23" i="102"/>
  <c r="K23" i="102" s="1"/>
  <c r="S8" i="114"/>
  <c r="S86" i="114" s="1"/>
  <c r="W23" i="123"/>
  <c r="K75" i="102"/>
  <c r="X75" i="102" s="1"/>
  <c r="F77" i="102"/>
  <c r="L87" i="123"/>
  <c r="P84" i="102"/>
  <c r="S82" i="102"/>
  <c r="P82" i="100"/>
  <c r="R84" i="102"/>
  <c r="R82" i="100"/>
  <c r="T87" i="124"/>
  <c r="V87" i="124" s="1"/>
  <c r="L87" i="124"/>
  <c r="O87" i="124" s="1"/>
  <c r="J87" i="102"/>
  <c r="F34" i="101"/>
  <c r="F26" i="101"/>
  <c r="P72" i="100"/>
  <c r="W81" i="124"/>
  <c r="I87" i="102"/>
  <c r="I87" i="100" s="1"/>
  <c r="S85" i="102"/>
  <c r="P85" i="100"/>
  <c r="P87" i="102"/>
  <c r="K73" i="102"/>
  <c r="X73" i="102" s="1"/>
  <c r="W81" i="123"/>
  <c r="W43" i="102"/>
  <c r="W39" i="100"/>
  <c r="V39" i="100"/>
  <c r="S18" i="100"/>
  <c r="V15" i="123"/>
  <c r="F84" i="124"/>
  <c r="K84" i="124" s="1"/>
  <c r="W87" i="123"/>
  <c r="S80" i="126"/>
  <c r="K80" i="102"/>
  <c r="X80" i="102" s="1"/>
  <c r="T15" i="100"/>
  <c r="V15" i="102"/>
  <c r="P15" i="100"/>
  <c r="K29" i="102"/>
  <c r="X29" i="102" s="1"/>
  <c r="Z29" i="102" s="1"/>
  <c r="J84" i="102"/>
  <c r="R87" i="102"/>
  <c r="R86" i="100"/>
  <c r="I81" i="100"/>
  <c r="G74" i="100"/>
  <c r="L84" i="101"/>
  <c r="O84" i="101" s="1"/>
  <c r="I74" i="100"/>
  <c r="P87" i="101"/>
  <c r="N30" i="102"/>
  <c r="N36" i="102" s="1"/>
  <c r="K67" i="102"/>
  <c r="X67" i="102" s="1"/>
  <c r="L85" i="100"/>
  <c r="O85" i="102"/>
  <c r="L87" i="102"/>
  <c r="G87" i="102"/>
  <c r="O24" i="100"/>
  <c r="K51" i="102"/>
  <c r="X51" i="102" s="1"/>
  <c r="K50" i="102"/>
  <c r="X50" i="102" s="1"/>
  <c r="O81" i="123"/>
  <c r="W69" i="100"/>
  <c r="W74" i="102"/>
  <c r="W74" i="100" s="1"/>
  <c r="L84" i="123"/>
  <c r="O27" i="100"/>
  <c r="P30" i="123"/>
  <c r="W20" i="102"/>
  <c r="S77" i="128"/>
  <c r="E16" i="78"/>
  <c r="M16" i="78" s="1"/>
  <c r="F68" i="102"/>
  <c r="V68" i="101"/>
  <c r="W30" i="101"/>
  <c r="W36" i="101" s="1"/>
  <c r="AA101" i="107"/>
  <c r="J212" i="107"/>
  <c r="J215" i="107" s="1"/>
  <c r="H212" i="107"/>
  <c r="P212" i="107"/>
  <c r="P215" i="107" s="1"/>
  <c r="I212" i="107"/>
  <c r="I215" i="107" s="1"/>
  <c r="U212" i="107"/>
  <c r="U215" i="107" s="1"/>
  <c r="F212" i="107"/>
  <c r="M212" i="107"/>
  <c r="M215" i="107" s="1"/>
  <c r="G212" i="107"/>
  <c r="G215" i="107" s="1"/>
  <c r="N212" i="107"/>
  <c r="N215" i="107" s="1"/>
  <c r="R212" i="107"/>
  <c r="R215" i="107" s="1"/>
  <c r="T212" i="107"/>
  <c r="T215" i="107" s="1"/>
  <c r="Q212" i="107"/>
  <c r="Q215" i="107" s="1"/>
  <c r="L212" i="107"/>
  <c r="L215" i="107" s="1"/>
  <c r="S212" i="107"/>
  <c r="S215" i="107" s="1"/>
  <c r="V212" i="107"/>
  <c r="V215" i="107" s="1"/>
  <c r="K212" i="107"/>
  <c r="K215" i="107" s="1"/>
  <c r="AA33" i="107"/>
  <c r="I144" i="107"/>
  <c r="J144" i="107"/>
  <c r="L144" i="107"/>
  <c r="M144" i="107"/>
  <c r="N144" i="107"/>
  <c r="P144" i="107"/>
  <c r="Q144" i="107"/>
  <c r="R144" i="107"/>
  <c r="T144" i="107"/>
  <c r="U144" i="107"/>
  <c r="F144" i="107"/>
  <c r="G144" i="107"/>
  <c r="H144" i="107"/>
  <c r="O144" i="107"/>
  <c r="K144" i="107"/>
  <c r="S144" i="107"/>
  <c r="AA39" i="107"/>
  <c r="R150" i="107"/>
  <c r="U150" i="107"/>
  <c r="J150" i="107"/>
  <c r="I150" i="107"/>
  <c r="N150" i="107"/>
  <c r="F150" i="107"/>
  <c r="H150" i="107"/>
  <c r="L150" i="107"/>
  <c r="M150" i="107"/>
  <c r="P150" i="107"/>
  <c r="Q150" i="107"/>
  <c r="T150" i="107"/>
  <c r="G150" i="107"/>
  <c r="S150" i="107"/>
  <c r="V150" i="107"/>
  <c r="K150" i="107"/>
  <c r="W144" i="107"/>
  <c r="F68" i="101"/>
  <c r="K68" i="101" s="1"/>
  <c r="C36" i="101"/>
  <c r="V128" i="107"/>
  <c r="V135" i="107" s="1"/>
  <c r="W135" i="107"/>
  <c r="W53" i="102" s="1"/>
  <c r="J135" i="107"/>
  <c r="J53" i="102" s="1"/>
  <c r="F46" i="114" s="1"/>
  <c r="T135" i="107"/>
  <c r="T53" i="102" s="1"/>
  <c r="P46" i="114" s="1"/>
  <c r="H135" i="107"/>
  <c r="H53" i="102" s="1"/>
  <c r="D46" i="114" s="1"/>
  <c r="M135" i="107"/>
  <c r="M53" i="102" s="1"/>
  <c r="I46" i="114" s="1"/>
  <c r="Q135" i="107"/>
  <c r="Q53" i="102" s="1"/>
  <c r="M46" i="114" s="1"/>
  <c r="I135" i="107"/>
  <c r="I53" i="102" s="1"/>
  <c r="E46" i="114" s="1"/>
  <c r="F135" i="107"/>
  <c r="F53" i="102" s="1"/>
  <c r="B46" i="114" s="1"/>
  <c r="G135" i="107"/>
  <c r="G53" i="102" s="1"/>
  <c r="C46" i="114" s="1"/>
  <c r="U135" i="107"/>
  <c r="U53" i="102" s="1"/>
  <c r="Q46" i="114" s="1"/>
  <c r="N135" i="107"/>
  <c r="N53" i="102" s="1"/>
  <c r="J46" i="114" s="1"/>
  <c r="R135" i="107"/>
  <c r="R53" i="102" s="1"/>
  <c r="N46" i="114" s="1"/>
  <c r="L135" i="107"/>
  <c r="L53" i="102" s="1"/>
  <c r="H46" i="114" s="1"/>
  <c r="O128" i="107"/>
  <c r="S128" i="107"/>
  <c r="S135" i="107" s="1"/>
  <c r="P135" i="107"/>
  <c r="K128" i="107"/>
  <c r="K135" i="107" s="1"/>
  <c r="O133" i="107"/>
  <c r="Y133" i="107" s="1"/>
  <c r="O212" i="107"/>
  <c r="L30" i="101"/>
  <c r="O28" i="100"/>
  <c r="G30" i="101"/>
  <c r="N30" i="101"/>
  <c r="Q30" i="101"/>
  <c r="Q36" i="101" s="1"/>
  <c r="J30" i="102"/>
  <c r="S28" i="100"/>
  <c r="P30" i="101"/>
  <c r="T30" i="101"/>
  <c r="T28" i="100"/>
  <c r="V28" i="100"/>
  <c r="U30" i="101"/>
  <c r="K18" i="77"/>
  <c r="C30" i="100"/>
  <c r="C36" i="100" s="1"/>
  <c r="K28" i="102"/>
  <c r="V31" i="100"/>
  <c r="E46" i="126"/>
  <c r="I52" i="100"/>
  <c r="Q68" i="124"/>
  <c r="K64" i="102"/>
  <c r="J68" i="102"/>
  <c r="P55" i="100"/>
  <c r="O55" i="102"/>
  <c r="W103" i="107"/>
  <c r="K53" i="124"/>
  <c r="O53" i="124"/>
  <c r="S53" i="123"/>
  <c r="T55" i="100"/>
  <c r="AA42" i="107"/>
  <c r="K55" i="102"/>
  <c r="K53" i="123"/>
  <c r="O53" i="123"/>
  <c r="R55" i="100"/>
  <c r="V53" i="124"/>
  <c r="S53" i="124"/>
  <c r="Q55" i="100"/>
  <c r="U55" i="100"/>
  <c r="V53" i="123"/>
  <c r="S23" i="126"/>
  <c r="S86" i="126" s="1"/>
  <c r="H68" i="124"/>
  <c r="M68" i="124"/>
  <c r="I68" i="102"/>
  <c r="I68" i="100" s="1"/>
  <c r="S65" i="102"/>
  <c r="P65" i="100"/>
  <c r="T65" i="100"/>
  <c r="X40" i="100"/>
  <c r="Z40" i="100" s="1"/>
  <c r="O31" i="100"/>
  <c r="I56" i="78"/>
  <c r="S31" i="100"/>
  <c r="G68" i="124"/>
  <c r="O68" i="101"/>
  <c r="U68" i="102"/>
  <c r="V68" i="102" s="1"/>
  <c r="S68" i="101"/>
  <c r="J68" i="124"/>
  <c r="N68" i="124"/>
  <c r="M64" i="100"/>
  <c r="U68" i="124"/>
  <c r="M68" i="123"/>
  <c r="Q64" i="100"/>
  <c r="P36" i="124"/>
  <c r="U64" i="100"/>
  <c r="N52" i="102"/>
  <c r="N52" i="100" s="1"/>
  <c r="T64" i="100"/>
  <c r="T52" i="102"/>
  <c r="T44" i="100"/>
  <c r="R68" i="124"/>
  <c r="R68" i="100" s="1"/>
  <c r="T36" i="124"/>
  <c r="K65" i="102"/>
  <c r="L64" i="100"/>
  <c r="L68" i="123"/>
  <c r="L52" i="124"/>
  <c r="Q52" i="102"/>
  <c r="Q52" i="100" s="1"/>
  <c r="F52" i="102"/>
  <c r="K44" i="102"/>
  <c r="P52" i="124"/>
  <c r="S52" i="124" s="1"/>
  <c r="R52" i="102"/>
  <c r="R52" i="100" s="1"/>
  <c r="J52" i="102"/>
  <c r="J52" i="100" s="1"/>
  <c r="L52" i="123"/>
  <c r="O52" i="123" s="1"/>
  <c r="W64" i="100"/>
  <c r="W68" i="123"/>
  <c r="G56" i="78"/>
  <c r="N64" i="100"/>
  <c r="P68" i="123"/>
  <c r="S68" i="123" s="1"/>
  <c r="O44" i="102"/>
  <c r="L52" i="102"/>
  <c r="F52" i="124"/>
  <c r="K52" i="124" s="1"/>
  <c r="W52" i="124"/>
  <c r="W52" i="123"/>
  <c r="F52" i="101"/>
  <c r="K52" i="101" s="1"/>
  <c r="T52" i="124"/>
  <c r="P52" i="123"/>
  <c r="S52" i="123" s="1"/>
  <c r="U52" i="102"/>
  <c r="U52" i="100" s="1"/>
  <c r="U44" i="100"/>
  <c r="P64" i="100"/>
  <c r="C51" i="104"/>
  <c r="M52" i="102"/>
  <c r="M52" i="100" s="1"/>
  <c r="R65" i="100"/>
  <c r="T68" i="124"/>
  <c r="T68" i="100" s="1"/>
  <c r="H52" i="102"/>
  <c r="H52" i="100" s="1"/>
  <c r="G52" i="102"/>
  <c r="G52" i="100" s="1"/>
  <c r="O64" i="102"/>
  <c r="W63" i="100"/>
  <c r="F52" i="123"/>
  <c r="K52" i="123" s="1"/>
  <c r="J68" i="123"/>
  <c r="R64" i="100"/>
  <c r="T52" i="123"/>
  <c r="V52" i="123" s="1"/>
  <c r="P52" i="102"/>
  <c r="S44" i="102"/>
  <c r="S64" i="102"/>
  <c r="O56" i="102"/>
  <c r="T56" i="100"/>
  <c r="F68" i="124"/>
  <c r="F68" i="123"/>
  <c r="Q65" i="100"/>
  <c r="Q68" i="102"/>
  <c r="O65" i="102"/>
  <c r="L68" i="102"/>
  <c r="L65" i="100"/>
  <c r="H68" i="102"/>
  <c r="R56" i="100"/>
  <c r="M65" i="100"/>
  <c r="M68" i="102"/>
  <c r="Q56" i="100"/>
  <c r="K56" i="102"/>
  <c r="M56" i="77"/>
  <c r="L68" i="124"/>
  <c r="V68" i="123"/>
  <c r="P56" i="100"/>
  <c r="S56" i="102"/>
  <c r="U56" i="100"/>
  <c r="U65" i="100"/>
  <c r="N65" i="100"/>
  <c r="N68" i="102"/>
  <c r="G68" i="102"/>
  <c r="P68" i="124"/>
  <c r="I86" i="126" l="1"/>
  <c r="L86" i="126"/>
  <c r="H86" i="126"/>
  <c r="Q86" i="126"/>
  <c r="F86" i="126"/>
  <c r="P86" i="126"/>
  <c r="E86" i="126"/>
  <c r="B86" i="126"/>
  <c r="N86" i="126"/>
  <c r="D86" i="126"/>
  <c r="M86" i="126"/>
  <c r="C86" i="126"/>
  <c r="J86" i="126"/>
  <c r="M86" i="115"/>
  <c r="C86" i="115"/>
  <c r="P86" i="115"/>
  <c r="L86" i="115"/>
  <c r="B86" i="115"/>
  <c r="J86" i="115"/>
  <c r="E86" i="115"/>
  <c r="D86" i="115"/>
  <c r="I86" i="115"/>
  <c r="H86" i="115"/>
  <c r="Q86" i="115"/>
  <c r="F86" i="115"/>
  <c r="N86" i="115"/>
  <c r="P86" i="128"/>
  <c r="E86" i="128"/>
  <c r="F86" i="128"/>
  <c r="N86" i="128"/>
  <c r="D86" i="128"/>
  <c r="Q86" i="128"/>
  <c r="M86" i="128"/>
  <c r="C86" i="128"/>
  <c r="L86" i="128"/>
  <c r="B86" i="128"/>
  <c r="J86" i="128"/>
  <c r="I86" i="128"/>
  <c r="H86" i="128"/>
  <c r="Z39" i="102"/>
  <c r="V32" i="114"/>
  <c r="Z41" i="102"/>
  <c r="V34" i="114"/>
  <c r="Z80" i="102"/>
  <c r="V73" i="114"/>
  <c r="Z72" i="102"/>
  <c r="V65" i="114"/>
  <c r="Z66" i="102"/>
  <c r="V59" i="114"/>
  <c r="Z78" i="102"/>
  <c r="V71" i="114"/>
  <c r="Z47" i="102"/>
  <c r="V40" i="114"/>
  <c r="Z70" i="102"/>
  <c r="V63" i="114"/>
  <c r="Z46" i="102"/>
  <c r="V39" i="114"/>
  <c r="Z76" i="102"/>
  <c r="V69" i="114"/>
  <c r="Z73" i="102"/>
  <c r="V66" i="114"/>
  <c r="Z48" i="102"/>
  <c r="V41" i="114"/>
  <c r="Z83" i="102"/>
  <c r="V76" i="114"/>
  <c r="Z50" i="102"/>
  <c r="V43" i="114"/>
  <c r="Z69" i="102"/>
  <c r="V62" i="114"/>
  <c r="Z59" i="102"/>
  <c r="V52" i="114"/>
  <c r="Z58" i="102"/>
  <c r="V51" i="114"/>
  <c r="Z67" i="102"/>
  <c r="V60" i="114"/>
  <c r="Z51" i="102"/>
  <c r="V44" i="114"/>
  <c r="Z45" i="102"/>
  <c r="V38" i="114"/>
  <c r="Z71" i="102"/>
  <c r="V64" i="114"/>
  <c r="Z61" i="102"/>
  <c r="V54" i="114"/>
  <c r="Z60" i="102"/>
  <c r="V53" i="114"/>
  <c r="Z75" i="102"/>
  <c r="V68" i="114"/>
  <c r="Z49" i="102"/>
  <c r="V42" i="114"/>
  <c r="Z79" i="102"/>
  <c r="V72" i="114"/>
  <c r="Z63" i="102"/>
  <c r="V56" i="114"/>
  <c r="D93" i="124"/>
  <c r="D95" i="124" s="1"/>
  <c r="D99" i="124" s="1"/>
  <c r="C93" i="123"/>
  <c r="C95" i="123" s="1"/>
  <c r="X64" i="102"/>
  <c r="X56" i="102"/>
  <c r="X86" i="102"/>
  <c r="X44" i="102"/>
  <c r="X65" i="102"/>
  <c r="X55" i="102"/>
  <c r="O34" i="101"/>
  <c r="X32" i="102"/>
  <c r="Z32" i="102" s="1"/>
  <c r="O32" i="100"/>
  <c r="M36" i="101"/>
  <c r="L36" i="123"/>
  <c r="I34" i="100"/>
  <c r="R36" i="123"/>
  <c r="P34" i="100"/>
  <c r="V34" i="123"/>
  <c r="E86" i="110"/>
  <c r="E88" i="110" s="1"/>
  <c r="E18" i="78"/>
  <c r="K34" i="101"/>
  <c r="N34" i="100"/>
  <c r="D42" i="104" s="1"/>
  <c r="G36" i="101"/>
  <c r="J34" i="100"/>
  <c r="C86" i="110"/>
  <c r="C88" i="110" s="1"/>
  <c r="I36" i="77"/>
  <c r="G86" i="110"/>
  <c r="G88" i="110" s="1"/>
  <c r="Q36" i="77"/>
  <c r="Q38" i="77" s="1"/>
  <c r="Q40" i="77" s="1"/>
  <c r="Q44" i="77" s="1"/>
  <c r="C95" i="101"/>
  <c r="S36" i="77"/>
  <c r="I36" i="78" s="1"/>
  <c r="M18" i="78"/>
  <c r="D86" i="110"/>
  <c r="D88" i="110" s="1"/>
  <c r="K36" i="77"/>
  <c r="E36" i="78" s="1"/>
  <c r="N36" i="123"/>
  <c r="O34" i="123"/>
  <c r="F86" i="110"/>
  <c r="F88" i="110" s="1"/>
  <c r="O36" i="77"/>
  <c r="R34" i="100"/>
  <c r="T34" i="100"/>
  <c r="V34" i="101"/>
  <c r="T36" i="101"/>
  <c r="S87" i="101"/>
  <c r="V87" i="101"/>
  <c r="O87" i="101"/>
  <c r="L34" i="100"/>
  <c r="B42" i="104" s="1"/>
  <c r="T43" i="123"/>
  <c r="V43" i="123" s="1"/>
  <c r="Q43" i="102"/>
  <c r="Q43" i="100" s="1"/>
  <c r="U43" i="102"/>
  <c r="U43" i="100" s="1"/>
  <c r="U42" i="100"/>
  <c r="H43" i="102"/>
  <c r="H43" i="100" s="1"/>
  <c r="K42" i="102"/>
  <c r="L43" i="123"/>
  <c r="O43" i="123" s="1"/>
  <c r="T43" i="124"/>
  <c r="V43" i="124" s="1"/>
  <c r="S42" i="102"/>
  <c r="P43" i="102"/>
  <c r="L43" i="124"/>
  <c r="O43" i="124" s="1"/>
  <c r="N43" i="102"/>
  <c r="N43" i="100" s="1"/>
  <c r="T42" i="100"/>
  <c r="T43" i="102"/>
  <c r="T43" i="101"/>
  <c r="V43" i="101" s="1"/>
  <c r="I43" i="102"/>
  <c r="I43" i="100" s="1"/>
  <c r="G43" i="102"/>
  <c r="G43" i="100" s="1"/>
  <c r="J43" i="102"/>
  <c r="J43" i="100" s="1"/>
  <c r="L43" i="101"/>
  <c r="O43" i="101" s="1"/>
  <c r="P43" i="101"/>
  <c r="S43" i="101" s="1"/>
  <c r="P43" i="124"/>
  <c r="S43" i="124" s="1"/>
  <c r="R43" i="102"/>
  <c r="R43" i="100" s="1"/>
  <c r="O42" i="102"/>
  <c r="L43" i="102"/>
  <c r="M43" i="102"/>
  <c r="M43" i="100" s="1"/>
  <c r="P43" i="123"/>
  <c r="S43" i="123" s="1"/>
  <c r="W42" i="100"/>
  <c r="V36" i="124"/>
  <c r="G87" i="100"/>
  <c r="O86" i="100"/>
  <c r="X62" i="124"/>
  <c r="Z62" i="124" s="1"/>
  <c r="W43" i="100"/>
  <c r="K43" i="101"/>
  <c r="K43" i="123"/>
  <c r="U36" i="123"/>
  <c r="V36" i="123" s="1"/>
  <c r="O52" i="124"/>
  <c r="V52" i="124"/>
  <c r="K43" i="124"/>
  <c r="S84" i="123"/>
  <c r="X74" i="124"/>
  <c r="Z74" i="124" s="1"/>
  <c r="J84" i="100"/>
  <c r="H84" i="100"/>
  <c r="W84" i="123"/>
  <c r="W153" i="107"/>
  <c r="W214" i="107" s="1"/>
  <c r="U153" i="107"/>
  <c r="U53" i="101" s="1"/>
  <c r="Q153" i="107"/>
  <c r="Q214" i="107" s="1"/>
  <c r="T153" i="107"/>
  <c r="T53" i="101" s="1"/>
  <c r="I153" i="107"/>
  <c r="I214" i="107" s="1"/>
  <c r="S153" i="107"/>
  <c r="S214" i="107" s="1"/>
  <c r="J153" i="107"/>
  <c r="J214" i="107" s="1"/>
  <c r="P153" i="107"/>
  <c r="P53" i="101" s="1"/>
  <c r="L46" i="115" s="1"/>
  <c r="H153" i="107"/>
  <c r="H53" i="101" s="1"/>
  <c r="D46" i="115" s="1"/>
  <c r="N153" i="107"/>
  <c r="N214" i="107" s="1"/>
  <c r="G153" i="107"/>
  <c r="G214" i="107" s="1"/>
  <c r="M153" i="107"/>
  <c r="M214" i="107" s="1"/>
  <c r="R153" i="107"/>
  <c r="R53" i="101" s="1"/>
  <c r="N46" i="115" s="1"/>
  <c r="K153" i="107"/>
  <c r="K214" i="107" s="1"/>
  <c r="F153" i="107"/>
  <c r="F53" i="101" s="1"/>
  <c r="L153" i="107"/>
  <c r="L53" i="101" s="1"/>
  <c r="H46" i="115" s="1"/>
  <c r="S30" i="124"/>
  <c r="M87" i="100"/>
  <c r="Q84" i="100"/>
  <c r="R84" i="100"/>
  <c r="K84" i="123"/>
  <c r="S86" i="100"/>
  <c r="O84" i="123"/>
  <c r="H87" i="100"/>
  <c r="M30" i="100"/>
  <c r="C41" i="104" s="1"/>
  <c r="C43" i="104" s="1"/>
  <c r="S81" i="100"/>
  <c r="S30" i="102"/>
  <c r="U84" i="100"/>
  <c r="P36" i="102"/>
  <c r="S36" i="102" s="1"/>
  <c r="W215" i="107"/>
  <c r="N84" i="100"/>
  <c r="O23" i="100"/>
  <c r="Q87" i="100"/>
  <c r="W54" i="102"/>
  <c r="R87" i="100"/>
  <c r="S87" i="123"/>
  <c r="J87" i="100"/>
  <c r="V87" i="123"/>
  <c r="K87" i="123"/>
  <c r="U87" i="100"/>
  <c r="F81" i="100"/>
  <c r="I30" i="100"/>
  <c r="O87" i="123"/>
  <c r="N87" i="100"/>
  <c r="V77" i="100"/>
  <c r="V81" i="100"/>
  <c r="V26" i="100"/>
  <c r="O77" i="100"/>
  <c r="H30" i="100"/>
  <c r="H36" i="100" s="1"/>
  <c r="C6" i="104" s="1"/>
  <c r="V20" i="100"/>
  <c r="X23" i="102"/>
  <c r="Z23" i="102" s="1"/>
  <c r="V23" i="100"/>
  <c r="S23" i="100"/>
  <c r="S36" i="124"/>
  <c r="V30" i="102"/>
  <c r="R30" i="100"/>
  <c r="V15" i="100"/>
  <c r="S62" i="100"/>
  <c r="S34" i="100"/>
  <c r="S77" i="100"/>
  <c r="O62" i="100"/>
  <c r="U30" i="100"/>
  <c r="U36" i="100" s="1"/>
  <c r="C21" i="104" s="1"/>
  <c r="O74" i="100"/>
  <c r="Y212" i="107"/>
  <c r="W54" i="123"/>
  <c r="Y128" i="107"/>
  <c r="Y103" i="107"/>
  <c r="AA103" i="107" s="1"/>
  <c r="O36" i="124"/>
  <c r="O30" i="123"/>
  <c r="V62" i="100"/>
  <c r="O26" i="100"/>
  <c r="S26" i="100"/>
  <c r="V74" i="100"/>
  <c r="X62" i="123"/>
  <c r="Z62" i="123" s="1"/>
  <c r="X52" i="101"/>
  <c r="Z52" i="101" s="1"/>
  <c r="X77" i="101"/>
  <c r="Z77" i="101" s="1"/>
  <c r="X22" i="100"/>
  <c r="Z22" i="100" s="1"/>
  <c r="F34" i="100"/>
  <c r="O20" i="100"/>
  <c r="X53" i="123"/>
  <c r="Z53" i="123" s="1"/>
  <c r="X53" i="124"/>
  <c r="Z53" i="124" s="1"/>
  <c r="K26" i="101"/>
  <c r="X26" i="101" s="1"/>
  <c r="Z26" i="101" s="1"/>
  <c r="X20" i="101"/>
  <c r="Z20" i="101" s="1"/>
  <c r="K31" i="100"/>
  <c r="X31" i="100" s="1"/>
  <c r="Z31" i="100" s="1"/>
  <c r="X28" i="102"/>
  <c r="Z28" i="102" s="1"/>
  <c r="X34" i="102"/>
  <c r="Z34" i="102" s="1"/>
  <c r="S20" i="100"/>
  <c r="S15" i="100"/>
  <c r="X52" i="123"/>
  <c r="Z52" i="123" s="1"/>
  <c r="W16" i="100"/>
  <c r="X12" i="123"/>
  <c r="Z12" i="123" s="1"/>
  <c r="O30" i="102"/>
  <c r="X62" i="101"/>
  <c r="Z62" i="101" s="1"/>
  <c r="X81" i="123"/>
  <c r="Z81" i="123" s="1"/>
  <c r="X81" i="124"/>
  <c r="Z81" i="124" s="1"/>
  <c r="P30" i="100"/>
  <c r="N30" i="100"/>
  <c r="D41" i="104" s="1"/>
  <c r="X12" i="101"/>
  <c r="Z12" i="101" s="1"/>
  <c r="X74" i="123"/>
  <c r="Z74" i="123" s="1"/>
  <c r="X23" i="123"/>
  <c r="Z23" i="123" s="1"/>
  <c r="X15" i="123"/>
  <c r="Z15" i="123" s="1"/>
  <c r="W21" i="100"/>
  <c r="O15" i="100"/>
  <c r="X60" i="100"/>
  <c r="Z60" i="100" s="1"/>
  <c r="X78" i="100"/>
  <c r="Z78" i="100" s="1"/>
  <c r="F39" i="104"/>
  <c r="L30" i="100"/>
  <c r="B41" i="104" s="1"/>
  <c r="O30" i="124"/>
  <c r="F40" i="104"/>
  <c r="X68" i="101"/>
  <c r="Z68" i="101" s="1"/>
  <c r="X41" i="100"/>
  <c r="Z41" i="100" s="1"/>
  <c r="K41" i="100"/>
  <c r="H36" i="101"/>
  <c r="K18" i="100"/>
  <c r="X18" i="100" s="1"/>
  <c r="Z18" i="100" s="1"/>
  <c r="K50" i="100"/>
  <c r="L87" i="100"/>
  <c r="O87" i="102"/>
  <c r="F26" i="100"/>
  <c r="K26" i="102"/>
  <c r="X26" i="102" s="1"/>
  <c r="Z26" i="102" s="1"/>
  <c r="K13" i="100"/>
  <c r="F84" i="101"/>
  <c r="K84" i="101" s="1"/>
  <c r="F23" i="100"/>
  <c r="K23" i="101"/>
  <c r="X23" i="101" s="1"/>
  <c r="Z23" i="101" s="1"/>
  <c r="K71" i="100"/>
  <c r="V82" i="100"/>
  <c r="K45" i="100"/>
  <c r="O85" i="100"/>
  <c r="S85" i="100"/>
  <c r="S82" i="100"/>
  <c r="K77" i="102"/>
  <c r="X77" i="102" s="1"/>
  <c r="F77" i="100"/>
  <c r="K24" i="100"/>
  <c r="W20" i="124"/>
  <c r="F30" i="102"/>
  <c r="F36" i="102" s="1"/>
  <c r="W84" i="102"/>
  <c r="O81" i="100"/>
  <c r="F87" i="101"/>
  <c r="K58" i="100"/>
  <c r="W77" i="123"/>
  <c r="K21" i="100"/>
  <c r="K74" i="102"/>
  <c r="X74" i="102" s="1"/>
  <c r="F74" i="100"/>
  <c r="K51" i="100"/>
  <c r="F84" i="102"/>
  <c r="K82" i="102"/>
  <c r="X82" i="102" s="1"/>
  <c r="K69" i="100"/>
  <c r="K33" i="100"/>
  <c r="W23" i="100"/>
  <c r="O82" i="100"/>
  <c r="W85" i="100"/>
  <c r="W87" i="102"/>
  <c r="W87" i="100" s="1"/>
  <c r="T84" i="100"/>
  <c r="V84" i="123"/>
  <c r="K75" i="100"/>
  <c r="K67" i="100"/>
  <c r="K80" i="100"/>
  <c r="K17" i="100"/>
  <c r="K32" i="100"/>
  <c r="F30" i="124"/>
  <c r="K23" i="124"/>
  <c r="F30" i="123"/>
  <c r="K30" i="123" s="1"/>
  <c r="K26" i="123"/>
  <c r="F15" i="100"/>
  <c r="K15" i="101"/>
  <c r="X15" i="101" s="1"/>
  <c r="Z15" i="101" s="1"/>
  <c r="W20" i="123"/>
  <c r="K62" i="102"/>
  <c r="X62" i="102" s="1"/>
  <c r="F62" i="100"/>
  <c r="K12" i="100"/>
  <c r="K49" i="100"/>
  <c r="F87" i="102"/>
  <c r="K87" i="102" s="1"/>
  <c r="K85" i="102"/>
  <c r="X85" i="102" s="1"/>
  <c r="K39" i="100"/>
  <c r="K14" i="100"/>
  <c r="K81" i="100"/>
  <c r="K59" i="100"/>
  <c r="K20" i="102"/>
  <c r="X20" i="102" s="1"/>
  <c r="Z20" i="102" s="1"/>
  <c r="F20" i="100"/>
  <c r="K70" i="100"/>
  <c r="X81" i="102"/>
  <c r="W79" i="100"/>
  <c r="F43" i="100"/>
  <c r="O84" i="102"/>
  <c r="L84" i="100"/>
  <c r="K61" i="100"/>
  <c r="W84" i="124"/>
  <c r="P36" i="123"/>
  <c r="S30" i="123"/>
  <c r="W81" i="101"/>
  <c r="K73" i="100"/>
  <c r="V87" i="102"/>
  <c r="T87" i="100"/>
  <c r="K27" i="100"/>
  <c r="K76" i="100"/>
  <c r="F87" i="124"/>
  <c r="K87" i="124" s="1"/>
  <c r="K47" i="100"/>
  <c r="K48" i="100"/>
  <c r="K19" i="100"/>
  <c r="K25" i="100"/>
  <c r="K72" i="100"/>
  <c r="X72" i="100"/>
  <c r="Z72" i="100" s="1"/>
  <c r="W15" i="124"/>
  <c r="X15" i="124" s="1"/>
  <c r="Z15" i="124" s="1"/>
  <c r="S74" i="101"/>
  <c r="S74" i="100" s="1"/>
  <c r="P74" i="100"/>
  <c r="K86" i="100"/>
  <c r="K46" i="100"/>
  <c r="P84" i="100"/>
  <c r="S84" i="102"/>
  <c r="K29" i="100"/>
  <c r="S87" i="102"/>
  <c r="P87" i="100"/>
  <c r="X12" i="102"/>
  <c r="Z12" i="102" s="1"/>
  <c r="V85" i="100"/>
  <c r="K16" i="100"/>
  <c r="K83" i="100"/>
  <c r="K20" i="123"/>
  <c r="K66" i="100"/>
  <c r="X66" i="100"/>
  <c r="Z66" i="100" s="1"/>
  <c r="V84" i="102"/>
  <c r="G30" i="100"/>
  <c r="G36" i="100" s="1"/>
  <c r="C5" i="104" s="1"/>
  <c r="S65" i="100"/>
  <c r="Q54" i="123"/>
  <c r="M47" i="126" s="1"/>
  <c r="Q54" i="101"/>
  <c r="Q54" i="102"/>
  <c r="M47" i="114" s="1"/>
  <c r="G54" i="123"/>
  <c r="G54" i="101"/>
  <c r="G54" i="102"/>
  <c r="C47" i="114" s="1"/>
  <c r="I54" i="102"/>
  <c r="E47" i="114" s="1"/>
  <c r="I54" i="123"/>
  <c r="E47" i="126" s="1"/>
  <c r="I54" i="101"/>
  <c r="J54" i="101"/>
  <c r="J54" i="123"/>
  <c r="F47" i="126" s="1"/>
  <c r="J54" i="102"/>
  <c r="F47" i="114" s="1"/>
  <c r="T54" i="102"/>
  <c r="P47" i="114" s="1"/>
  <c r="T54" i="123"/>
  <c r="T57" i="123" s="1"/>
  <c r="T54" i="101"/>
  <c r="M54" i="101"/>
  <c r="M54" i="102"/>
  <c r="I47" i="114" s="1"/>
  <c r="M54" i="123"/>
  <c r="I47" i="126" s="1"/>
  <c r="P54" i="101"/>
  <c r="P54" i="123"/>
  <c r="L47" i="126" s="1"/>
  <c r="P54" i="102"/>
  <c r="L47" i="114" s="1"/>
  <c r="R54" i="102"/>
  <c r="N47" i="114" s="1"/>
  <c r="R54" i="123"/>
  <c r="N47" i="126" s="1"/>
  <c r="R54" i="101"/>
  <c r="F54" i="101"/>
  <c r="F54" i="123"/>
  <c r="F54" i="102"/>
  <c r="B47" i="114" s="1"/>
  <c r="H54" i="102"/>
  <c r="D47" i="114" s="1"/>
  <c r="H54" i="123"/>
  <c r="D47" i="126" s="1"/>
  <c r="H54" i="101"/>
  <c r="L54" i="123"/>
  <c r="H47" i="126" s="1"/>
  <c r="L54" i="102"/>
  <c r="H47" i="114" s="1"/>
  <c r="L54" i="101"/>
  <c r="N54" i="102"/>
  <c r="J47" i="114" s="1"/>
  <c r="N54" i="101"/>
  <c r="N54" i="123"/>
  <c r="J47" i="126" s="1"/>
  <c r="U54" i="101"/>
  <c r="U54" i="123"/>
  <c r="Q47" i="126" s="1"/>
  <c r="U54" i="102"/>
  <c r="Q47" i="114" s="1"/>
  <c r="H215" i="107"/>
  <c r="F215" i="107"/>
  <c r="T30" i="100"/>
  <c r="O150" i="107"/>
  <c r="O153" i="107" s="1"/>
  <c r="V144" i="107"/>
  <c r="Q30" i="100"/>
  <c r="Q36" i="100" s="1"/>
  <c r="C16" i="104" s="1"/>
  <c r="V53" i="102"/>
  <c r="O53" i="102"/>
  <c r="K53" i="102"/>
  <c r="P53" i="102"/>
  <c r="O215" i="107"/>
  <c r="O135" i="107"/>
  <c r="Y135" i="107" s="1"/>
  <c r="S30" i="101"/>
  <c r="P36" i="101"/>
  <c r="L36" i="101"/>
  <c r="O30" i="101"/>
  <c r="V30" i="101"/>
  <c r="U36" i="101"/>
  <c r="F30" i="101"/>
  <c r="N36" i="101"/>
  <c r="J30" i="100"/>
  <c r="J36" i="102"/>
  <c r="S46" i="114"/>
  <c r="S46" i="126"/>
  <c r="S46" i="128"/>
  <c r="W104" i="107"/>
  <c r="Y104" i="107"/>
  <c r="V56" i="100"/>
  <c r="S55" i="100"/>
  <c r="S56" i="100"/>
  <c r="V55" i="100"/>
  <c r="W68" i="100"/>
  <c r="K68" i="124"/>
  <c r="U68" i="100"/>
  <c r="N68" i="100"/>
  <c r="O68" i="124"/>
  <c r="S64" i="100"/>
  <c r="E43" i="104"/>
  <c r="M68" i="100"/>
  <c r="V44" i="100"/>
  <c r="O68" i="123"/>
  <c r="O64" i="100"/>
  <c r="J68" i="100"/>
  <c r="K64" i="100"/>
  <c r="V65" i="100"/>
  <c r="V68" i="124"/>
  <c r="S52" i="102"/>
  <c r="S52" i="100" s="1"/>
  <c r="P52" i="100"/>
  <c r="O52" i="102"/>
  <c r="L52" i="100"/>
  <c r="K63" i="100"/>
  <c r="V64" i="100"/>
  <c r="W52" i="102"/>
  <c r="W44" i="100"/>
  <c r="K52" i="102"/>
  <c r="F52" i="100"/>
  <c r="K65" i="100"/>
  <c r="O44" i="100"/>
  <c r="V52" i="102"/>
  <c r="T52" i="100"/>
  <c r="S44" i="100"/>
  <c r="V36" i="102"/>
  <c r="K44" i="100"/>
  <c r="O36" i="102"/>
  <c r="K68" i="123"/>
  <c r="F68" i="100"/>
  <c r="O68" i="102"/>
  <c r="L68" i="100"/>
  <c r="W30" i="124"/>
  <c r="W30" i="102"/>
  <c r="S68" i="124"/>
  <c r="P68" i="100"/>
  <c r="O65" i="100"/>
  <c r="K68" i="102"/>
  <c r="G68" i="100"/>
  <c r="H68" i="100"/>
  <c r="I56" i="77"/>
  <c r="Q68" i="100"/>
  <c r="S68" i="102"/>
  <c r="Z74" i="102" l="1"/>
  <c r="V67" i="114"/>
  <c r="Z44" i="102"/>
  <c r="V37" i="114"/>
  <c r="Z86" i="102"/>
  <c r="V79" i="114"/>
  <c r="Z81" i="102"/>
  <c r="V74" i="114"/>
  <c r="Z85" i="102"/>
  <c r="V78" i="114"/>
  <c r="Z56" i="102"/>
  <c r="V49" i="114"/>
  <c r="Z77" i="102"/>
  <c r="V70" i="114"/>
  <c r="Z64" i="102"/>
  <c r="V57" i="114"/>
  <c r="Z82" i="102"/>
  <c r="V75" i="114"/>
  <c r="Z62" i="102"/>
  <c r="V55" i="114"/>
  <c r="Z65" i="102"/>
  <c r="V58" i="114"/>
  <c r="Z55" i="102"/>
  <c r="V48" i="114"/>
  <c r="S36" i="123"/>
  <c r="X34" i="123"/>
  <c r="Z34" i="123" s="1"/>
  <c r="O36" i="123"/>
  <c r="B65" i="104"/>
  <c r="X32" i="100"/>
  <c r="Z32" i="100" s="1"/>
  <c r="X42" i="102"/>
  <c r="J36" i="100"/>
  <c r="C7" i="104" s="1"/>
  <c r="V34" i="100"/>
  <c r="P36" i="100"/>
  <c r="C15" i="104" s="1"/>
  <c r="I36" i="100"/>
  <c r="F42" i="104"/>
  <c r="X34" i="101"/>
  <c r="Z34" i="101" s="1"/>
  <c r="D43" i="104"/>
  <c r="G92" i="110"/>
  <c r="Q58" i="77"/>
  <c r="G36" i="78"/>
  <c r="O34" i="100"/>
  <c r="K34" i="100"/>
  <c r="R36" i="100"/>
  <c r="C17" i="104" s="1"/>
  <c r="T36" i="100"/>
  <c r="C20" i="104" s="1"/>
  <c r="T89" i="123"/>
  <c r="K43" i="102"/>
  <c r="K43" i="100" s="1"/>
  <c r="O52" i="100"/>
  <c r="X43" i="123"/>
  <c r="Z43" i="123" s="1"/>
  <c r="X43" i="101"/>
  <c r="Z43" i="101" s="1"/>
  <c r="O42" i="100"/>
  <c r="L43" i="100"/>
  <c r="O43" i="102"/>
  <c r="O43" i="100" s="1"/>
  <c r="X43" i="124"/>
  <c r="Z43" i="124" s="1"/>
  <c r="V42" i="100"/>
  <c r="K42" i="100"/>
  <c r="T43" i="100"/>
  <c r="V43" i="102"/>
  <c r="V43" i="100" s="1"/>
  <c r="S43" i="102"/>
  <c r="S43" i="100" s="1"/>
  <c r="P43" i="100"/>
  <c r="S42" i="100"/>
  <c r="O84" i="100"/>
  <c r="S84" i="100"/>
  <c r="V52" i="100"/>
  <c r="X52" i="124"/>
  <c r="Z52" i="124" s="1"/>
  <c r="W53" i="101"/>
  <c r="S46" i="115" s="1"/>
  <c r="X84" i="123"/>
  <c r="Z84" i="123" s="1"/>
  <c r="B80" i="104"/>
  <c r="V153" i="107"/>
  <c r="V214" i="107" s="1"/>
  <c r="V87" i="100"/>
  <c r="M36" i="100"/>
  <c r="C11" i="104" s="1"/>
  <c r="S87" i="100"/>
  <c r="X87" i="123"/>
  <c r="Z87" i="123" s="1"/>
  <c r="O87" i="100"/>
  <c r="X58" i="100"/>
  <c r="Z58" i="100" s="1"/>
  <c r="K30" i="102"/>
  <c r="X30" i="102" s="1"/>
  <c r="Z30" i="102" s="1"/>
  <c r="V30" i="100"/>
  <c r="Y144" i="107"/>
  <c r="Y150" i="107"/>
  <c r="AA150" i="107" s="1"/>
  <c r="I53" i="101"/>
  <c r="E46" i="115" s="1"/>
  <c r="X68" i="123"/>
  <c r="Z68" i="123" s="1"/>
  <c r="X52" i="102"/>
  <c r="X87" i="102"/>
  <c r="X68" i="102"/>
  <c r="N36" i="100"/>
  <c r="F41" i="104"/>
  <c r="X23" i="124"/>
  <c r="Z23" i="124" s="1"/>
  <c r="X20" i="124"/>
  <c r="Z20" i="124" s="1"/>
  <c r="X84" i="124"/>
  <c r="Z84" i="124" s="1"/>
  <c r="O30" i="100"/>
  <c r="X20" i="123"/>
  <c r="Z20" i="123" s="1"/>
  <c r="X68" i="124"/>
  <c r="Z68" i="124" s="1"/>
  <c r="S30" i="100"/>
  <c r="S36" i="100" s="1"/>
  <c r="X87" i="124"/>
  <c r="Z87" i="124" s="1"/>
  <c r="X26" i="123"/>
  <c r="Z26" i="123" s="1"/>
  <c r="X77" i="123"/>
  <c r="Z77" i="123" s="1"/>
  <c r="X76" i="100"/>
  <c r="Z76" i="100" s="1"/>
  <c r="F36" i="123"/>
  <c r="W77" i="100"/>
  <c r="B43" i="104"/>
  <c r="L36" i="100"/>
  <c r="C10" i="104" s="1"/>
  <c r="U57" i="123"/>
  <c r="U89" i="123" s="1"/>
  <c r="W82" i="100"/>
  <c r="W20" i="100"/>
  <c r="X16" i="100"/>
  <c r="Z16" i="100" s="1"/>
  <c r="X25" i="100"/>
  <c r="Z25" i="100" s="1"/>
  <c r="X33" i="100"/>
  <c r="Z33" i="100" s="1"/>
  <c r="X27" i="100"/>
  <c r="Z27" i="100" s="1"/>
  <c r="X24" i="100"/>
  <c r="Z24" i="100" s="1"/>
  <c r="X13" i="100"/>
  <c r="Z13" i="100" s="1"/>
  <c r="X19" i="100"/>
  <c r="Z19" i="100" s="1"/>
  <c r="X17" i="100"/>
  <c r="Z17" i="100" s="1"/>
  <c r="X21" i="100"/>
  <c r="Z21" i="100" s="1"/>
  <c r="X29" i="100"/>
  <c r="Z29" i="100" s="1"/>
  <c r="X14" i="100"/>
  <c r="Z14" i="100" s="1"/>
  <c r="X84" i="101"/>
  <c r="Z84" i="101" s="1"/>
  <c r="X81" i="101"/>
  <c r="Z81" i="101" s="1"/>
  <c r="X74" i="101"/>
  <c r="Z74" i="101" s="1"/>
  <c r="X75" i="100"/>
  <c r="Z75" i="100" s="1"/>
  <c r="X69" i="100"/>
  <c r="Z69" i="100" s="1"/>
  <c r="K77" i="100"/>
  <c r="K74" i="100"/>
  <c r="H53" i="100"/>
  <c r="X70" i="100"/>
  <c r="Z70" i="100" s="1"/>
  <c r="X49" i="100"/>
  <c r="Z49" i="100" s="1"/>
  <c r="K15" i="100"/>
  <c r="K82" i="100"/>
  <c r="X83" i="100"/>
  <c r="Z83" i="100" s="1"/>
  <c r="X48" i="100"/>
  <c r="Z48" i="100" s="1"/>
  <c r="F84" i="100"/>
  <c r="K84" i="102"/>
  <c r="X84" i="102" s="1"/>
  <c r="X71" i="100"/>
  <c r="Z71" i="100" s="1"/>
  <c r="X50" i="100"/>
  <c r="Z50" i="100" s="1"/>
  <c r="X67" i="100"/>
  <c r="Z67" i="100" s="1"/>
  <c r="W15" i="102"/>
  <c r="W12" i="100"/>
  <c r="X12" i="100" s="1"/>
  <c r="Z12" i="100" s="1"/>
  <c r="K20" i="100"/>
  <c r="X39" i="100"/>
  <c r="Z39" i="100" s="1"/>
  <c r="V84" i="100"/>
  <c r="F87" i="100"/>
  <c r="K87" i="101"/>
  <c r="X46" i="100"/>
  <c r="Z46" i="100" s="1"/>
  <c r="X47" i="100"/>
  <c r="Z47" i="100" s="1"/>
  <c r="X61" i="100"/>
  <c r="Z61" i="100" s="1"/>
  <c r="X86" i="100"/>
  <c r="Z86" i="100" s="1"/>
  <c r="X79" i="100"/>
  <c r="Z79" i="100" s="1"/>
  <c r="X80" i="100"/>
  <c r="Z80" i="100" s="1"/>
  <c r="X51" i="100"/>
  <c r="Z51" i="100" s="1"/>
  <c r="K23" i="100"/>
  <c r="K26" i="100"/>
  <c r="X73" i="100"/>
  <c r="Z73" i="100" s="1"/>
  <c r="W81" i="100"/>
  <c r="X59" i="100"/>
  <c r="Z59" i="100" s="1"/>
  <c r="K85" i="100"/>
  <c r="K62" i="100"/>
  <c r="F36" i="124"/>
  <c r="K30" i="124"/>
  <c r="W84" i="100"/>
  <c r="X45" i="100"/>
  <c r="Z45" i="100" s="1"/>
  <c r="P214" i="107"/>
  <c r="J53" i="101"/>
  <c r="J53" i="100" s="1"/>
  <c r="U214" i="107"/>
  <c r="U57" i="102"/>
  <c r="U89" i="102" s="1"/>
  <c r="Q50" i="114"/>
  <c r="C47" i="126"/>
  <c r="F57" i="102"/>
  <c r="F89" i="102" s="1"/>
  <c r="P50" i="114"/>
  <c r="I57" i="102"/>
  <c r="I89" i="102" s="1"/>
  <c r="T57" i="102"/>
  <c r="T89" i="102" s="1"/>
  <c r="M50" i="126"/>
  <c r="Q57" i="123"/>
  <c r="Q89" i="123" s="1"/>
  <c r="V54" i="102"/>
  <c r="W30" i="123"/>
  <c r="W36" i="123" s="1"/>
  <c r="J50" i="114"/>
  <c r="V54" i="123"/>
  <c r="B47" i="126"/>
  <c r="F50" i="114"/>
  <c r="I50" i="114"/>
  <c r="L50" i="126"/>
  <c r="D50" i="114"/>
  <c r="P57" i="123"/>
  <c r="P89" i="123" s="1"/>
  <c r="M53" i="101"/>
  <c r="I46" i="115" s="1"/>
  <c r="H214" i="107"/>
  <c r="K54" i="102"/>
  <c r="M50" i="114"/>
  <c r="R57" i="123"/>
  <c r="R89" i="123" s="1"/>
  <c r="Q53" i="101"/>
  <c r="Q53" i="100" s="1"/>
  <c r="T214" i="107"/>
  <c r="R53" i="100"/>
  <c r="C22" i="104"/>
  <c r="G20" i="104" s="1"/>
  <c r="S54" i="123"/>
  <c r="G57" i="102"/>
  <c r="G89" i="102" s="1"/>
  <c r="H50" i="114"/>
  <c r="O54" i="102"/>
  <c r="K54" i="123"/>
  <c r="Q57" i="102"/>
  <c r="Q89" i="102" s="1"/>
  <c r="C50" i="114"/>
  <c r="O54" i="123"/>
  <c r="Q50" i="126"/>
  <c r="N57" i="102"/>
  <c r="N89" i="102" s="1"/>
  <c r="M57" i="102"/>
  <c r="M89" i="102" s="1"/>
  <c r="L57" i="102"/>
  <c r="L89" i="102" s="1"/>
  <c r="P47" i="126"/>
  <c r="J57" i="102"/>
  <c r="J89" i="102" s="1"/>
  <c r="H57" i="102"/>
  <c r="H89" i="102" s="1"/>
  <c r="N50" i="126"/>
  <c r="N50" i="114"/>
  <c r="B50" i="114"/>
  <c r="R57" i="102"/>
  <c r="R89" i="102" s="1"/>
  <c r="S54" i="102"/>
  <c r="K36" i="102"/>
  <c r="W28" i="100"/>
  <c r="F214" i="107"/>
  <c r="L53" i="100"/>
  <c r="L214" i="107"/>
  <c r="G53" i="101"/>
  <c r="C46" i="115" s="1"/>
  <c r="R214" i="107"/>
  <c r="N53" i="101"/>
  <c r="J46" i="115" s="1"/>
  <c r="E50" i="114"/>
  <c r="B46" i="115"/>
  <c r="F53" i="100"/>
  <c r="C53" i="102"/>
  <c r="K46" i="110"/>
  <c r="B50" i="110"/>
  <c r="B82" i="110" s="1"/>
  <c r="L46" i="114"/>
  <c r="P57" i="102"/>
  <c r="P89" i="102" s="1"/>
  <c r="S53" i="102"/>
  <c r="X53" i="102" s="1"/>
  <c r="P53" i="100"/>
  <c r="P46" i="115"/>
  <c r="V53" i="101"/>
  <c r="V53" i="100" s="1"/>
  <c r="T53" i="100"/>
  <c r="Q46" i="115"/>
  <c r="U53" i="100"/>
  <c r="AA212" i="107"/>
  <c r="Y215" i="107"/>
  <c r="AA215" i="107" s="1"/>
  <c r="K28" i="100"/>
  <c r="K30" i="101"/>
  <c r="X30" i="101" s="1"/>
  <c r="Z30" i="101" s="1"/>
  <c r="F36" i="101"/>
  <c r="F30" i="100"/>
  <c r="F36" i="100" s="1"/>
  <c r="S36" i="101"/>
  <c r="V36" i="101"/>
  <c r="O36" i="101"/>
  <c r="K56" i="77"/>
  <c r="X65" i="100"/>
  <c r="Z65" i="100" s="1"/>
  <c r="V68" i="100"/>
  <c r="O68" i="100"/>
  <c r="S68" i="100"/>
  <c r="X64" i="100"/>
  <c r="Z64" i="100" s="1"/>
  <c r="B51" i="104"/>
  <c r="D51" i="104" s="1"/>
  <c r="W52" i="100"/>
  <c r="K52" i="100"/>
  <c r="X63" i="100"/>
  <c r="Z63" i="100" s="1"/>
  <c r="X44" i="100"/>
  <c r="Z44" i="100" s="1"/>
  <c r="K68" i="100"/>
  <c r="W36" i="124"/>
  <c r="Z53" i="102" l="1"/>
  <c r="Z42" i="102"/>
  <c r="V35" i="114"/>
  <c r="V46" i="114"/>
  <c r="Z84" i="102"/>
  <c r="V77" i="114"/>
  <c r="Z87" i="102"/>
  <c r="V80" i="114"/>
  <c r="Z52" i="102"/>
  <c r="V45" i="114"/>
  <c r="Z68" i="102"/>
  <c r="V61" i="114"/>
  <c r="F43" i="104"/>
  <c r="V36" i="100"/>
  <c r="C18" i="104"/>
  <c r="G16" i="104" s="1"/>
  <c r="X34" i="100"/>
  <c r="Z34" i="100" s="1"/>
  <c r="O36" i="100"/>
  <c r="U38" i="78"/>
  <c r="U40" i="78" s="1"/>
  <c r="U44" i="78" s="1"/>
  <c r="S38" i="78"/>
  <c r="S40" i="78" s="1"/>
  <c r="S44" i="78" s="1"/>
  <c r="G93" i="110"/>
  <c r="K36" i="124"/>
  <c r="X36" i="124" s="1"/>
  <c r="Z36" i="124" s="1"/>
  <c r="K36" i="123"/>
  <c r="X36" i="123" s="1"/>
  <c r="Z36" i="123" s="1"/>
  <c r="C4" i="104"/>
  <c r="C8" i="104" s="1"/>
  <c r="C12" i="104"/>
  <c r="C13" i="104" s="1"/>
  <c r="G10" i="104" s="1"/>
  <c r="X42" i="100"/>
  <c r="Z42" i="100" s="1"/>
  <c r="X43" i="102"/>
  <c r="W53" i="100"/>
  <c r="F46" i="115"/>
  <c r="E51" i="104"/>
  <c r="I53" i="100"/>
  <c r="AA144" i="107"/>
  <c r="AA153" i="107" s="1"/>
  <c r="Y153" i="107"/>
  <c r="X54" i="123"/>
  <c r="Z54" i="123" s="1"/>
  <c r="X54" i="102"/>
  <c r="Z54" i="102" s="1"/>
  <c r="X20" i="100"/>
  <c r="Z20" i="100" s="1"/>
  <c r="W36" i="102"/>
  <c r="X36" i="102" s="1"/>
  <c r="Z36" i="102" s="1"/>
  <c r="X15" i="102"/>
  <c r="Z15" i="102" s="1"/>
  <c r="V57" i="123"/>
  <c r="V89" i="123" s="1"/>
  <c r="X30" i="124"/>
  <c r="Z30" i="124" s="1"/>
  <c r="X30" i="123"/>
  <c r="Z30" i="123" s="1"/>
  <c r="X28" i="100"/>
  <c r="Z28" i="100" s="1"/>
  <c r="X23" i="100"/>
  <c r="Z23" i="100" s="1"/>
  <c r="X26" i="100"/>
  <c r="Z26" i="100" s="1"/>
  <c r="X87" i="101"/>
  <c r="Z87" i="101" s="1"/>
  <c r="M46" i="115"/>
  <c r="X85" i="100"/>
  <c r="Z85" i="100" s="1"/>
  <c r="X74" i="100"/>
  <c r="Z74" i="100" s="1"/>
  <c r="K87" i="100"/>
  <c r="X77" i="100"/>
  <c r="Z77" i="100" s="1"/>
  <c r="X62" i="100"/>
  <c r="Z62" i="100" s="1"/>
  <c r="M53" i="100"/>
  <c r="W15" i="100"/>
  <c r="X15" i="100" s="1"/>
  <c r="Z15" i="100" s="1"/>
  <c r="X81" i="100"/>
  <c r="Z81" i="100" s="1"/>
  <c r="K84" i="100"/>
  <c r="X82" i="100"/>
  <c r="Z82" i="100" s="1"/>
  <c r="V57" i="102"/>
  <c r="V89" i="102" s="1"/>
  <c r="W30" i="100"/>
  <c r="S57" i="123"/>
  <c r="S89" i="123" s="1"/>
  <c r="P50" i="126"/>
  <c r="S53" i="101"/>
  <c r="S53" i="100" s="1"/>
  <c r="O214" i="107"/>
  <c r="G53" i="100"/>
  <c r="K53" i="101"/>
  <c r="O53" i="101"/>
  <c r="O53" i="100" s="1"/>
  <c r="B32" i="104"/>
  <c r="G21" i="104"/>
  <c r="O57" i="102"/>
  <c r="O89" i="102" s="1"/>
  <c r="K57" i="102"/>
  <c r="K89" i="102" s="1"/>
  <c r="N53" i="100"/>
  <c r="L50" i="114"/>
  <c r="G25" i="77"/>
  <c r="S57" i="102"/>
  <c r="S89" i="102" s="1"/>
  <c r="C57" i="102"/>
  <c r="C89" i="102" s="1"/>
  <c r="C93" i="102" s="1"/>
  <c r="C95" i="102" s="1"/>
  <c r="C53" i="100"/>
  <c r="K36" i="101"/>
  <c r="K30" i="100"/>
  <c r="S47" i="114"/>
  <c r="S47" i="126"/>
  <c r="B61" i="104"/>
  <c r="X52" i="100"/>
  <c r="Z52" i="100" s="1"/>
  <c r="X68" i="100"/>
  <c r="Z68" i="100" s="1"/>
  <c r="V47" i="114" l="1"/>
  <c r="Z43" i="102"/>
  <c r="V36" i="114"/>
  <c r="I86" i="114"/>
  <c r="J86" i="114"/>
  <c r="D86" i="114"/>
  <c r="C86" i="114"/>
  <c r="F86" i="114"/>
  <c r="H86" i="114"/>
  <c r="E86" i="114"/>
  <c r="G17" i="104"/>
  <c r="G15" i="104"/>
  <c r="B31" i="104"/>
  <c r="G42" i="104"/>
  <c r="X43" i="100"/>
  <c r="Z43" i="100" s="1"/>
  <c r="K84" i="110"/>
  <c r="G36" i="77"/>
  <c r="B86" i="110"/>
  <c r="B88" i="110" s="1"/>
  <c r="B30" i="104"/>
  <c r="Y214" i="107"/>
  <c r="AA214" i="107" s="1"/>
  <c r="G12" i="104"/>
  <c r="G11" i="104"/>
  <c r="G4" i="104"/>
  <c r="X87" i="100"/>
  <c r="Z87" i="100" s="1"/>
  <c r="K53" i="100"/>
  <c r="X53" i="101"/>
  <c r="Z53" i="101" s="1"/>
  <c r="X36" i="101"/>
  <c r="Z36" i="101" s="1"/>
  <c r="G40" i="104"/>
  <c r="AB20" i="100"/>
  <c r="K36" i="100"/>
  <c r="X30" i="100"/>
  <c r="Z30" i="100" s="1"/>
  <c r="G39" i="104"/>
  <c r="B64" i="104"/>
  <c r="W36" i="100"/>
  <c r="C24" i="104" s="1"/>
  <c r="C26" i="104" s="1"/>
  <c r="X84" i="100"/>
  <c r="Z84" i="100" s="1"/>
  <c r="B66" i="104"/>
  <c r="B63" i="104"/>
  <c r="B60" i="104"/>
  <c r="B29" i="104"/>
  <c r="G5" i="104"/>
  <c r="G6" i="104"/>
  <c r="G7" i="104"/>
  <c r="C25" i="78"/>
  <c r="B58" i="104"/>
  <c r="B62" i="104"/>
  <c r="U86" i="115" l="1"/>
  <c r="B57" i="104"/>
  <c r="B68" i="104"/>
  <c r="AB30" i="100"/>
  <c r="C36" i="78"/>
  <c r="M36" i="78" s="1"/>
  <c r="X53" i="100"/>
  <c r="Z53" i="100" s="1"/>
  <c r="B67" i="104"/>
  <c r="X36" i="100"/>
  <c r="Z36" i="100" s="1"/>
  <c r="G41" i="104"/>
  <c r="G43" i="104" s="1"/>
  <c r="G24" i="104"/>
  <c r="B33" i="104"/>
  <c r="E26" i="104" l="1"/>
  <c r="E5" i="104"/>
  <c r="E6" i="104"/>
  <c r="E17" i="104"/>
  <c r="E21" i="104"/>
  <c r="E15" i="104"/>
  <c r="E7" i="104"/>
  <c r="E20" i="104"/>
  <c r="E12" i="104"/>
  <c r="E11" i="104"/>
  <c r="E16" i="104"/>
  <c r="E10" i="104"/>
  <c r="E18" i="104"/>
  <c r="E13" i="104"/>
  <c r="E4" i="104"/>
  <c r="E22" i="104"/>
  <c r="E8" i="104"/>
  <c r="E24" i="104"/>
  <c r="B34" i="104"/>
  <c r="C34" i="104" l="1"/>
  <c r="C31" i="104"/>
  <c r="C30" i="104"/>
  <c r="C29" i="104"/>
  <c r="C32" i="104"/>
  <c r="C33" i="104"/>
  <c r="N57" i="101" l="1"/>
  <c r="N89" i="101" s="1"/>
  <c r="L47" i="115"/>
  <c r="P47" i="115"/>
  <c r="H47" i="115"/>
  <c r="Q47" i="115"/>
  <c r="E47" i="115"/>
  <c r="J47" i="115"/>
  <c r="S47" i="115"/>
  <c r="M47" i="115"/>
  <c r="G57" i="101"/>
  <c r="G89" i="101" s="1"/>
  <c r="C47" i="115"/>
  <c r="D47" i="115"/>
  <c r="B47" i="115"/>
  <c r="I47" i="115"/>
  <c r="AA104" i="107" l="1"/>
  <c r="Q57" i="101"/>
  <c r="Q89" i="101" s="1"/>
  <c r="H57" i="101"/>
  <c r="H89" i="101" s="1"/>
  <c r="M57" i="101"/>
  <c r="M89" i="101" s="1"/>
  <c r="T57" i="101"/>
  <c r="T89" i="101" s="1"/>
  <c r="F57" i="101"/>
  <c r="F89" i="101" s="1"/>
  <c r="P57" i="101"/>
  <c r="J57" i="101"/>
  <c r="J89" i="101" s="1"/>
  <c r="E50" i="115"/>
  <c r="I57" i="101"/>
  <c r="I89" i="101" s="1"/>
  <c r="O54" i="101"/>
  <c r="N47" i="115"/>
  <c r="N50" i="115" s="1"/>
  <c r="S54" i="101"/>
  <c r="F47" i="115"/>
  <c r="V54" i="101"/>
  <c r="L57" i="101"/>
  <c r="L89" i="101" s="1"/>
  <c r="R57" i="101"/>
  <c r="K54" i="101"/>
  <c r="U57" i="101"/>
  <c r="U89" i="101" s="1"/>
  <c r="C50" i="115"/>
  <c r="M50" i="115"/>
  <c r="B50" i="115"/>
  <c r="Q50" i="115"/>
  <c r="L50" i="115"/>
  <c r="P50" i="115"/>
  <c r="H50" i="115"/>
  <c r="P89" i="101" l="1"/>
  <c r="R89" i="101"/>
  <c r="X54" i="101"/>
  <c r="Z54" i="101" s="1"/>
  <c r="B81" i="104"/>
  <c r="D108" i="107"/>
  <c r="D219" i="107" s="1"/>
  <c r="D221" i="107" s="1"/>
  <c r="K57" i="101"/>
  <c r="K89" i="101" s="1"/>
  <c r="F50" i="115"/>
  <c r="I50" i="115"/>
  <c r="D50" i="115"/>
  <c r="J50" i="115"/>
  <c r="S57" i="101"/>
  <c r="O57" i="101"/>
  <c r="O89" i="101" s="1"/>
  <c r="V57" i="101"/>
  <c r="V89" i="101" s="1"/>
  <c r="S89" i="101" l="1"/>
  <c r="A7" i="115" l="1"/>
  <c r="A15" i="115"/>
  <c r="A23" i="115"/>
  <c r="A34" i="115"/>
  <c r="A42" i="115"/>
  <c r="A49" i="115"/>
  <c r="A57" i="115"/>
  <c r="A65" i="115"/>
  <c r="A73" i="115"/>
  <c r="A8" i="115"/>
  <c r="A12" i="115"/>
  <c r="A16" i="115"/>
  <c r="A20" i="115"/>
  <c r="A24" i="115"/>
  <c r="A35" i="115"/>
  <c r="A39" i="115"/>
  <c r="A43" i="115"/>
  <c r="A47" i="115"/>
  <c r="A50" i="115"/>
  <c r="A54" i="115"/>
  <c r="A58" i="115"/>
  <c r="A62" i="115"/>
  <c r="A66" i="115"/>
  <c r="A70" i="115"/>
  <c r="A74" i="115"/>
  <c r="A78" i="115"/>
  <c r="A11" i="115"/>
  <c r="A19" i="115"/>
  <c r="A27" i="115"/>
  <c r="A38" i="115"/>
  <c r="A46" i="115"/>
  <c r="A53" i="115"/>
  <c r="A61" i="115"/>
  <c r="A69" i="115"/>
  <c r="A77" i="115"/>
  <c r="A5" i="115"/>
  <c r="A9" i="115"/>
  <c r="A13" i="115"/>
  <c r="A17" i="115"/>
  <c r="A21" i="115"/>
  <c r="A25" i="115"/>
  <c r="A32" i="115"/>
  <c r="A36" i="115"/>
  <c r="A40" i="115"/>
  <c r="A44" i="115"/>
  <c r="A51" i="115"/>
  <c r="A55" i="115"/>
  <c r="A59" i="115"/>
  <c r="A63" i="115"/>
  <c r="A67" i="115"/>
  <c r="A71" i="115"/>
  <c r="A75" i="115"/>
  <c r="A79" i="115"/>
  <c r="A6" i="115"/>
  <c r="A10" i="115"/>
  <c r="A14" i="115"/>
  <c r="A18" i="115"/>
  <c r="A22" i="115"/>
  <c r="A26" i="115"/>
  <c r="A33" i="115"/>
  <c r="A37" i="115"/>
  <c r="A41" i="115"/>
  <c r="A45" i="115"/>
  <c r="A48" i="115"/>
  <c r="A52" i="115"/>
  <c r="A56" i="115"/>
  <c r="A60" i="115"/>
  <c r="A64" i="115"/>
  <c r="A68" i="115"/>
  <c r="A72" i="115"/>
  <c r="A76" i="115"/>
  <c r="A80" i="115"/>
  <c r="A86" i="115"/>
  <c r="U56" i="77"/>
  <c r="U56" i="78" l="1"/>
  <c r="S56" i="78"/>
  <c r="K54" i="78"/>
  <c r="K56" i="78" s="1"/>
  <c r="E56" i="78"/>
  <c r="M56" i="78" l="1"/>
  <c r="S50" i="114"/>
  <c r="S84" i="114" l="1"/>
  <c r="W97" i="102"/>
  <c r="W57" i="102"/>
  <c r="W91" i="102" l="1"/>
  <c r="I84" i="114"/>
  <c r="M91" i="102" s="1"/>
  <c r="M93" i="102" s="1"/>
  <c r="M95" i="102" s="1"/>
  <c r="P84" i="114"/>
  <c r="T91" i="102" s="1"/>
  <c r="B84" i="114"/>
  <c r="F91" i="102" s="1"/>
  <c r="F84" i="114"/>
  <c r="J91" i="102" s="1"/>
  <c r="J93" i="102" s="1"/>
  <c r="J95" i="102" s="1"/>
  <c r="M84" i="114"/>
  <c r="Q91" i="102" s="1"/>
  <c r="Q93" i="102" s="1"/>
  <c r="Q95" i="102" s="1"/>
  <c r="E84" i="114"/>
  <c r="I91" i="102" s="1"/>
  <c r="I93" i="102" s="1"/>
  <c r="I95" i="102" s="1"/>
  <c r="C84" i="114"/>
  <c r="G91" i="102" s="1"/>
  <c r="G93" i="102" s="1"/>
  <c r="G95" i="102" s="1"/>
  <c r="L84" i="114"/>
  <c r="P91" i="102" s="1"/>
  <c r="J84" i="114"/>
  <c r="N91" i="102" s="1"/>
  <c r="N93" i="102" s="1"/>
  <c r="N95" i="102" s="1"/>
  <c r="H84" i="114"/>
  <c r="L91" i="102" s="1"/>
  <c r="Q84" i="114"/>
  <c r="U91" i="102" s="1"/>
  <c r="U93" i="102" s="1"/>
  <c r="U95" i="102" s="1"/>
  <c r="D84" i="114"/>
  <c r="H91" i="102" s="1"/>
  <c r="H93" i="102" s="1"/>
  <c r="H95" i="102" s="1"/>
  <c r="N84" i="114"/>
  <c r="R91" i="102" s="1"/>
  <c r="R93" i="102" s="1"/>
  <c r="R95" i="102" s="1"/>
  <c r="X57" i="102"/>
  <c r="W89" i="102"/>
  <c r="Z57" i="102" l="1"/>
  <c r="V50" i="114"/>
  <c r="U84" i="114"/>
  <c r="K91" i="102"/>
  <c r="F93" i="102"/>
  <c r="F95" i="102" s="1"/>
  <c r="T93" i="102"/>
  <c r="T95" i="102" s="1"/>
  <c r="V91" i="102"/>
  <c r="V93" i="102" s="1"/>
  <c r="V95" i="102" s="1"/>
  <c r="L93" i="102"/>
  <c r="L95" i="102" s="1"/>
  <c r="O91" i="102"/>
  <c r="O93" i="102" s="1"/>
  <c r="O95" i="102" s="1"/>
  <c r="S91" i="102"/>
  <c r="S93" i="102" s="1"/>
  <c r="S95" i="102" s="1"/>
  <c r="P93" i="102"/>
  <c r="P95" i="102" s="1"/>
  <c r="W93" i="102"/>
  <c r="W95" i="102" s="1"/>
  <c r="W99" i="102" s="1"/>
  <c r="S50" i="115"/>
  <c r="S84" i="115" s="1"/>
  <c r="I84" i="115" l="1"/>
  <c r="J84" i="115"/>
  <c r="H84" i="115"/>
  <c r="Q84" i="115"/>
  <c r="F84" i="115"/>
  <c r="P84" i="115"/>
  <c r="E84" i="115"/>
  <c r="N84" i="115"/>
  <c r="D84" i="115"/>
  <c r="L84" i="115"/>
  <c r="M84" i="115"/>
  <c r="C84" i="115"/>
  <c r="B84" i="115"/>
  <c r="W97" i="101"/>
  <c r="X91" i="102"/>
  <c r="Z91" i="102" s="1"/>
  <c r="K93" i="102"/>
  <c r="K95" i="102" s="1"/>
  <c r="W57" i="101"/>
  <c r="X93" i="102" l="1"/>
  <c r="Z93" i="102" s="1"/>
  <c r="W91" i="101"/>
  <c r="T91" i="101"/>
  <c r="T93" i="101" s="1"/>
  <c r="F91" i="101"/>
  <c r="F93" i="101" s="1"/>
  <c r="M91" i="101"/>
  <c r="J91" i="101"/>
  <c r="Q91" i="101"/>
  <c r="G91" i="101"/>
  <c r="U91" i="101"/>
  <c r="P91" i="101"/>
  <c r="P93" i="101" s="1"/>
  <c r="N91" i="101"/>
  <c r="L91" i="101"/>
  <c r="L93" i="101" s="1"/>
  <c r="H91" i="101"/>
  <c r="R91" i="101"/>
  <c r="I91" i="101"/>
  <c r="X57" i="101"/>
  <c r="Z57" i="101" s="1"/>
  <c r="W89" i="101"/>
  <c r="W93" i="101" l="1"/>
  <c r="W95" i="101" s="1"/>
  <c r="W99" i="101" s="1"/>
  <c r="Q93" i="101"/>
  <c r="Q95" i="101" s="1"/>
  <c r="J93" i="101"/>
  <c r="J95" i="101" s="1"/>
  <c r="G93" i="101"/>
  <c r="G95" i="101" s="1"/>
  <c r="H93" i="101"/>
  <c r="H95" i="101" s="1"/>
  <c r="I93" i="101"/>
  <c r="I95" i="101" s="1"/>
  <c r="M93" i="101"/>
  <c r="M95" i="101" s="1"/>
  <c r="N93" i="101"/>
  <c r="N95" i="101" s="1"/>
  <c r="R93" i="101"/>
  <c r="R95" i="101" s="1"/>
  <c r="U93" i="101"/>
  <c r="U95" i="101" s="1"/>
  <c r="U84" i="115"/>
  <c r="F95" i="101"/>
  <c r="K91" i="101"/>
  <c r="K93" i="101" s="1"/>
  <c r="L95" i="101"/>
  <c r="O91" i="101"/>
  <c r="T95" i="101"/>
  <c r="V91" i="101"/>
  <c r="P95" i="101"/>
  <c r="S91" i="101"/>
  <c r="O93" i="101" l="1"/>
  <c r="O95" i="101" s="1"/>
  <c r="S93" i="101"/>
  <c r="S95" i="101" s="1"/>
  <c r="V93" i="101"/>
  <c r="V95" i="101" s="1"/>
  <c r="X91" i="101"/>
  <c r="Z91" i="101" s="1"/>
  <c r="K95" i="101"/>
  <c r="X93" i="101" l="1"/>
  <c r="Z93" i="101" s="1"/>
  <c r="W97" i="124"/>
  <c r="F50" i="126" l="1"/>
  <c r="L55" i="100"/>
  <c r="E50" i="126"/>
  <c r="D50" i="126"/>
  <c r="H50" i="126"/>
  <c r="J50" i="126"/>
  <c r="N56" i="100"/>
  <c r="C50" i="126"/>
  <c r="M55" i="100"/>
  <c r="B50" i="126"/>
  <c r="I50" i="126"/>
  <c r="W55" i="123"/>
  <c r="X55" i="123" s="1"/>
  <c r="Z55" i="123" s="1"/>
  <c r="G57" i="123"/>
  <c r="M56" i="100"/>
  <c r="W56" i="123" l="1"/>
  <c r="X56" i="123" s="1"/>
  <c r="Z56" i="123" s="1"/>
  <c r="W55" i="100"/>
  <c r="H57" i="123"/>
  <c r="H89" i="123" s="1"/>
  <c r="G89" i="123"/>
  <c r="K55" i="100"/>
  <c r="O56" i="100"/>
  <c r="N57" i="123"/>
  <c r="N89" i="123" s="1"/>
  <c r="I57" i="123"/>
  <c r="M57" i="123"/>
  <c r="L56" i="100"/>
  <c r="F57" i="123"/>
  <c r="N55" i="100"/>
  <c r="O55" i="100"/>
  <c r="L57" i="123"/>
  <c r="L89" i="123" s="1"/>
  <c r="S50" i="126"/>
  <c r="S84" i="126" s="1"/>
  <c r="J57" i="123"/>
  <c r="J89" i="123" s="1"/>
  <c r="Q84" i="126" l="1"/>
  <c r="F84" i="126"/>
  <c r="P84" i="126"/>
  <c r="E84" i="126"/>
  <c r="I84" i="126"/>
  <c r="N84" i="126"/>
  <c r="D84" i="126"/>
  <c r="M84" i="126"/>
  <c r="C84" i="126"/>
  <c r="L84" i="126"/>
  <c r="B84" i="126"/>
  <c r="H84" i="126"/>
  <c r="J84" i="126"/>
  <c r="W97" i="123"/>
  <c r="W97" i="100" s="1"/>
  <c r="W56" i="100"/>
  <c r="W57" i="123"/>
  <c r="W89" i="123" s="1"/>
  <c r="I89" i="123"/>
  <c r="M89" i="123"/>
  <c r="F89" i="123"/>
  <c r="K57" i="123"/>
  <c r="X55" i="100"/>
  <c r="Z55" i="100" s="1"/>
  <c r="O57" i="123"/>
  <c r="O89" i="123" s="1"/>
  <c r="K56" i="100"/>
  <c r="W91" i="123" l="1"/>
  <c r="K89" i="123"/>
  <c r="X57" i="123"/>
  <c r="Z57" i="123" s="1"/>
  <c r="X56" i="100"/>
  <c r="Z56" i="100" s="1"/>
  <c r="W93" i="123" l="1"/>
  <c r="W95" i="123" s="1"/>
  <c r="W99" i="123" s="1"/>
  <c r="F91" i="123"/>
  <c r="F93" i="123" s="1"/>
  <c r="T91" i="123"/>
  <c r="T93" i="123" s="1"/>
  <c r="Q91" i="123"/>
  <c r="Q93" i="123" s="1"/>
  <c r="I91" i="123"/>
  <c r="I93" i="123" s="1"/>
  <c r="L91" i="123"/>
  <c r="L93" i="123" s="1"/>
  <c r="H91" i="123"/>
  <c r="H93" i="123" s="1"/>
  <c r="R91" i="123"/>
  <c r="R93" i="123" s="1"/>
  <c r="G91" i="123"/>
  <c r="G93" i="123" s="1"/>
  <c r="U91" i="123"/>
  <c r="U93" i="123" s="1"/>
  <c r="N91" i="123"/>
  <c r="N93" i="123" s="1"/>
  <c r="J91" i="123"/>
  <c r="J93" i="123" s="1"/>
  <c r="P91" i="123"/>
  <c r="P93" i="123" s="1"/>
  <c r="M91" i="123"/>
  <c r="M93" i="123" s="1"/>
  <c r="R95" i="123" l="1"/>
  <c r="O91" i="123"/>
  <c r="L95" i="123"/>
  <c r="S91" i="123"/>
  <c r="P95" i="123"/>
  <c r="I95" i="123"/>
  <c r="Q95" i="123"/>
  <c r="J95" i="123"/>
  <c r="V91" i="123"/>
  <c r="T95" i="123"/>
  <c r="M95" i="123"/>
  <c r="N95" i="123"/>
  <c r="U95" i="123"/>
  <c r="K91" i="123"/>
  <c r="K93" i="123" s="1"/>
  <c r="F95" i="123"/>
  <c r="H95" i="123"/>
  <c r="G95" i="123"/>
  <c r="U84" i="126"/>
  <c r="C56" i="78"/>
  <c r="U34" i="77"/>
  <c r="M34" i="77"/>
  <c r="M38" i="77" s="1"/>
  <c r="M40" i="77" s="1"/>
  <c r="M44" i="77" s="1"/>
  <c r="K34" i="77"/>
  <c r="K38" i="77" s="1"/>
  <c r="K40" i="77" s="1"/>
  <c r="K44" i="77" s="1"/>
  <c r="G34" i="78"/>
  <c r="G38" i="78" s="1"/>
  <c r="G40" i="78" s="1"/>
  <c r="C34" i="78"/>
  <c r="K34" i="78"/>
  <c r="K38" i="78" s="1"/>
  <c r="K40" i="78" s="1"/>
  <c r="G34" i="77"/>
  <c r="G38" i="77" s="1"/>
  <c r="G40" i="77" s="1"/>
  <c r="I34" i="77"/>
  <c r="I38" i="77" s="1"/>
  <c r="I40" i="77" s="1"/>
  <c r="I44" i="77" s="1"/>
  <c r="E34" i="78"/>
  <c r="O34" i="77"/>
  <c r="O38" i="77" s="1"/>
  <c r="O40" i="77" s="1"/>
  <c r="O44" i="77" s="1"/>
  <c r="V93" i="123" l="1"/>
  <c r="V95" i="123" s="1"/>
  <c r="O93" i="123"/>
  <c r="O95" i="123" s="1"/>
  <c r="S93" i="123"/>
  <c r="S95" i="123" s="1"/>
  <c r="U38" i="77"/>
  <c r="U40" i="77" s="1"/>
  <c r="U44" i="77" s="1"/>
  <c r="E38" i="78"/>
  <c r="E40" i="78" s="1"/>
  <c r="C38" i="78"/>
  <c r="C40" i="78" s="1"/>
  <c r="X91" i="123"/>
  <c r="Z91" i="123" s="1"/>
  <c r="C99" i="101"/>
  <c r="C99" i="102"/>
  <c r="X93" i="123" l="1"/>
  <c r="Z93" i="123" s="1"/>
  <c r="C92" i="110"/>
  <c r="I58" i="77"/>
  <c r="I92" i="110"/>
  <c r="I93" i="110" s="1"/>
  <c r="F92" i="110"/>
  <c r="E92" i="110"/>
  <c r="M58" i="77"/>
  <c r="K95" i="123"/>
  <c r="C50" i="104"/>
  <c r="C48" i="104"/>
  <c r="C49" i="104"/>
  <c r="C99" i="123"/>
  <c r="G42" i="78" l="1"/>
  <c r="G44" i="78" s="1"/>
  <c r="G44" i="77"/>
  <c r="G58" i="77" s="1"/>
  <c r="C42" i="78"/>
  <c r="D92" i="110"/>
  <c r="K42" i="78"/>
  <c r="K44" i="78" s="1"/>
  <c r="U58" i="77"/>
  <c r="K58" i="78" s="1"/>
  <c r="I42" i="78"/>
  <c r="C93" i="110"/>
  <c r="E93" i="110"/>
  <c r="K90" i="110"/>
  <c r="B92" i="110"/>
  <c r="B49" i="104"/>
  <c r="D49" i="104" s="1"/>
  <c r="C52" i="104"/>
  <c r="T97" i="101"/>
  <c r="B50" i="104"/>
  <c r="D50" i="104" s="1"/>
  <c r="B48" i="104"/>
  <c r="D48" i="104" s="1"/>
  <c r="T99" i="101" l="1"/>
  <c r="C44" i="78"/>
  <c r="K58" i="77"/>
  <c r="E58" i="78" s="1"/>
  <c r="E42" i="78"/>
  <c r="E44" i="78" s="1"/>
  <c r="C58" i="78"/>
  <c r="O58" i="77"/>
  <c r="F93" i="110"/>
  <c r="P97" i="101"/>
  <c r="R97" i="124"/>
  <c r="B86" i="114"/>
  <c r="F97" i="102" s="1"/>
  <c r="I97" i="102"/>
  <c r="M97" i="101"/>
  <c r="M99" i="101" s="1"/>
  <c r="J97" i="124"/>
  <c r="M86" i="114"/>
  <c r="Q97" i="102" s="1"/>
  <c r="N97" i="102"/>
  <c r="H97" i="102"/>
  <c r="F97" i="124"/>
  <c r="U97" i="124"/>
  <c r="J97" i="101"/>
  <c r="J99" i="101" s="1"/>
  <c r="L97" i="101"/>
  <c r="Q97" i="101"/>
  <c r="Q99" i="101" s="1"/>
  <c r="I97" i="124"/>
  <c r="N86" i="114"/>
  <c r="R97" i="102" s="1"/>
  <c r="G97" i="102"/>
  <c r="G97" i="101"/>
  <c r="G99" i="101" s="1"/>
  <c r="B93" i="110"/>
  <c r="F97" i="101"/>
  <c r="R97" i="101"/>
  <c r="R99" i="101" s="1"/>
  <c r="P97" i="124"/>
  <c r="L97" i="124"/>
  <c r="B52" i="104"/>
  <c r="D52" i="104" s="1"/>
  <c r="M97" i="124"/>
  <c r="T97" i="124"/>
  <c r="L97" i="102"/>
  <c r="X89" i="101"/>
  <c r="Z89" i="101" s="1"/>
  <c r="C47" i="104"/>
  <c r="C53" i="104" s="1"/>
  <c r="B47" i="104"/>
  <c r="X89" i="102"/>
  <c r="Z89" i="102" s="1"/>
  <c r="N97" i="101"/>
  <c r="N99" i="101" s="1"/>
  <c r="X95" i="101"/>
  <c r="Z95" i="101" s="1"/>
  <c r="H97" i="124"/>
  <c r="P86" i="114"/>
  <c r="T97" i="102" s="1"/>
  <c r="J97" i="102"/>
  <c r="H97" i="101"/>
  <c r="H99" i="101" s="1"/>
  <c r="G97" i="124"/>
  <c r="Q86" i="114"/>
  <c r="U97" i="102" s="1"/>
  <c r="L86" i="114"/>
  <c r="P97" i="102" s="1"/>
  <c r="I97" i="101"/>
  <c r="I99" i="101" s="1"/>
  <c r="U97" i="101"/>
  <c r="U99" i="101" s="1"/>
  <c r="N97" i="124"/>
  <c r="Q97" i="124"/>
  <c r="M97" i="102"/>
  <c r="S97" i="102" l="1"/>
  <c r="S99" i="102" s="1"/>
  <c r="L99" i="101"/>
  <c r="O97" i="101"/>
  <c r="O99" i="101" s="1"/>
  <c r="O97" i="124"/>
  <c r="K97" i="124"/>
  <c r="S97" i="124"/>
  <c r="P99" i="101"/>
  <c r="S97" i="101"/>
  <c r="S99" i="101" s="1"/>
  <c r="V97" i="101"/>
  <c r="V99" i="101" s="1"/>
  <c r="F99" i="101"/>
  <c r="K97" i="101"/>
  <c r="K99" i="101" s="1"/>
  <c r="V97" i="124"/>
  <c r="V97" i="102"/>
  <c r="V99" i="102" s="1"/>
  <c r="O97" i="102"/>
  <c r="F99" i="102"/>
  <c r="K97" i="102"/>
  <c r="M42" i="78"/>
  <c r="G58" i="78"/>
  <c r="D93" i="110"/>
  <c r="L99" i="102"/>
  <c r="U99" i="102"/>
  <c r="P99" i="102"/>
  <c r="I99" i="102"/>
  <c r="M99" i="102"/>
  <c r="G99" i="102"/>
  <c r="R99" i="102"/>
  <c r="J99" i="102"/>
  <c r="H99" i="102"/>
  <c r="Q99" i="102"/>
  <c r="T99" i="102"/>
  <c r="N99" i="102"/>
  <c r="X95" i="102"/>
  <c r="Z95" i="102" s="1"/>
  <c r="D47" i="104"/>
  <c r="B53" i="104"/>
  <c r="D53" i="104" s="1"/>
  <c r="T97" i="123"/>
  <c r="F97" i="123"/>
  <c r="P97" i="123"/>
  <c r="R97" i="123"/>
  <c r="R99" i="123" s="1"/>
  <c r="I97" i="123"/>
  <c r="I99" i="123" s="1"/>
  <c r="G97" i="123"/>
  <c r="G99" i="123" s="1"/>
  <c r="Q97" i="123"/>
  <c r="Q99" i="123" s="1"/>
  <c r="J97" i="123"/>
  <c r="J99" i="123" s="1"/>
  <c r="L97" i="123"/>
  <c r="N97" i="123"/>
  <c r="N99" i="123" s="1"/>
  <c r="H97" i="123"/>
  <c r="H99" i="123" s="1"/>
  <c r="M97" i="123"/>
  <c r="M99" i="123" s="1"/>
  <c r="U97" i="123"/>
  <c r="U99" i="123" s="1"/>
  <c r="U86" i="114"/>
  <c r="U86" i="128"/>
  <c r="P99" i="123" l="1"/>
  <c r="S97" i="123"/>
  <c r="F99" i="123"/>
  <c r="K97" i="123"/>
  <c r="K99" i="123" s="1"/>
  <c r="L99" i="123"/>
  <c r="O97" i="123"/>
  <c r="O99" i="123" s="1"/>
  <c r="T99" i="123"/>
  <c r="V97" i="123"/>
  <c r="V99" i="123" s="1"/>
  <c r="O99" i="102"/>
  <c r="K99" i="102"/>
  <c r="J97" i="100"/>
  <c r="N97" i="100"/>
  <c r="I97" i="100"/>
  <c r="T97" i="100"/>
  <c r="R97" i="100"/>
  <c r="P97" i="100"/>
  <c r="Q97" i="100"/>
  <c r="G97" i="100"/>
  <c r="U97" i="100"/>
  <c r="H97" i="100"/>
  <c r="M97" i="100"/>
  <c r="L97" i="100"/>
  <c r="X99" i="101"/>
  <c r="Z99" i="101" s="1"/>
  <c r="X97" i="101"/>
  <c r="Z97" i="101" s="1"/>
  <c r="X97" i="102"/>
  <c r="Z97" i="102" s="1"/>
  <c r="X97" i="124"/>
  <c r="Z97" i="124" s="1"/>
  <c r="X95" i="123"/>
  <c r="Z95" i="123" s="1"/>
  <c r="X89" i="123"/>
  <c r="Z89" i="123" s="1"/>
  <c r="U86" i="126"/>
  <c r="F97" i="100"/>
  <c r="V97" i="100" l="1"/>
  <c r="X99" i="102"/>
  <c r="Z99" i="102" s="1"/>
  <c r="K97" i="100"/>
  <c r="O97" i="100"/>
  <c r="S99" i="123"/>
  <c r="S97" i="100"/>
  <c r="X97" i="123"/>
  <c r="Z97" i="123" s="1"/>
  <c r="X97" i="100" l="1"/>
  <c r="Z97" i="100" s="1"/>
  <c r="X99" i="123"/>
  <c r="Z99" i="123" s="1"/>
  <c r="E44" i="106"/>
  <c r="H47" i="110" s="1"/>
  <c r="K47" i="110" l="1"/>
  <c r="H50" i="110"/>
  <c r="C54" i="124"/>
  <c r="Q54" i="124"/>
  <c r="M54" i="124"/>
  <c r="H54" i="124"/>
  <c r="J54" i="124"/>
  <c r="U54" i="124"/>
  <c r="I54" i="124"/>
  <c r="G54" i="124"/>
  <c r="P54" i="124"/>
  <c r="T54" i="124"/>
  <c r="R54" i="124"/>
  <c r="W54" i="124"/>
  <c r="F54" i="124"/>
  <c r="L54" i="124"/>
  <c r="N54" i="124"/>
  <c r="T54" i="100" l="1"/>
  <c r="V54" i="124"/>
  <c r="V54" i="100" s="1"/>
  <c r="P47" i="128"/>
  <c r="P50" i="128" s="1"/>
  <c r="T57" i="124"/>
  <c r="F57" i="124"/>
  <c r="B47" i="128"/>
  <c r="B50" i="128" s="1"/>
  <c r="F54" i="100"/>
  <c r="K54" i="124"/>
  <c r="M54" i="100"/>
  <c r="M57" i="124"/>
  <c r="I47" i="128"/>
  <c r="I50" i="128" s="1"/>
  <c r="C54" i="100"/>
  <c r="C57" i="124"/>
  <c r="U54" i="100"/>
  <c r="U57" i="124"/>
  <c r="Q47" i="128"/>
  <c r="Q50" i="128" s="1"/>
  <c r="S47" i="128"/>
  <c r="S50" i="128" s="1"/>
  <c r="S84" i="128" s="1"/>
  <c r="W57" i="124"/>
  <c r="W54" i="100"/>
  <c r="R54" i="100"/>
  <c r="N47" i="128"/>
  <c r="N50" i="128" s="1"/>
  <c r="R57" i="124"/>
  <c r="G57" i="124"/>
  <c r="C47" i="128"/>
  <c r="C50" i="128" s="1"/>
  <c r="G54" i="100"/>
  <c r="H82" i="110"/>
  <c r="S25" i="77"/>
  <c r="K50" i="110"/>
  <c r="L57" i="124"/>
  <c r="L54" i="100"/>
  <c r="O54" i="124"/>
  <c r="O54" i="100" s="1"/>
  <c r="H47" i="128"/>
  <c r="H50" i="128" s="1"/>
  <c r="J54" i="100"/>
  <c r="J57" i="124"/>
  <c r="F47" i="128"/>
  <c r="F50" i="128" s="1"/>
  <c r="D47" i="128"/>
  <c r="D50" i="128" s="1"/>
  <c r="H57" i="124"/>
  <c r="H54" i="100"/>
  <c r="Q54" i="100"/>
  <c r="M47" i="128"/>
  <c r="M50" i="128" s="1"/>
  <c r="Q57" i="124"/>
  <c r="P57" i="124"/>
  <c r="L47" i="128"/>
  <c r="L50" i="128" s="1"/>
  <c r="P54" i="100"/>
  <c r="S54" i="124"/>
  <c r="S54" i="100" s="1"/>
  <c r="N57" i="124"/>
  <c r="J47" i="128"/>
  <c r="J50" i="128" s="1"/>
  <c r="N54" i="100"/>
  <c r="E47" i="128"/>
  <c r="E50" i="128" s="1"/>
  <c r="I54" i="100"/>
  <c r="I57" i="124"/>
  <c r="M84" i="128" l="1"/>
  <c r="C84" i="128"/>
  <c r="L84" i="128"/>
  <c r="B84" i="128"/>
  <c r="F91" i="124" s="1"/>
  <c r="J84" i="128"/>
  <c r="P84" i="128"/>
  <c r="T91" i="124" s="1"/>
  <c r="N84" i="128"/>
  <c r="I84" i="128"/>
  <c r="M91" i="124" s="1"/>
  <c r="M91" i="100" s="1"/>
  <c r="H84" i="128"/>
  <c r="E84" i="128"/>
  <c r="D84" i="128"/>
  <c r="Q84" i="128"/>
  <c r="F84" i="128"/>
  <c r="K54" i="100"/>
  <c r="X54" i="124"/>
  <c r="U89" i="124"/>
  <c r="U57" i="100"/>
  <c r="U89" i="100" s="1"/>
  <c r="I21" i="104" s="1"/>
  <c r="R57" i="100"/>
  <c r="R89" i="100" s="1"/>
  <c r="I17" i="104" s="1"/>
  <c r="R89" i="124"/>
  <c r="H57" i="100"/>
  <c r="H89" i="100" s="1"/>
  <c r="I6" i="104" s="1"/>
  <c r="H89" i="124"/>
  <c r="O57" i="124"/>
  <c r="L89" i="124"/>
  <c r="L57" i="100"/>
  <c r="L89" i="100" s="1"/>
  <c r="I10" i="104" s="1"/>
  <c r="C89" i="124"/>
  <c r="C93" i="124" s="1"/>
  <c r="C95" i="124" s="1"/>
  <c r="C99" i="124" s="1"/>
  <c r="C57" i="100"/>
  <c r="C89" i="100" s="1"/>
  <c r="C93" i="100" s="1"/>
  <c r="C95" i="100" s="1"/>
  <c r="C99" i="100" s="1"/>
  <c r="K57" i="124"/>
  <c r="F89" i="124"/>
  <c r="F57" i="100"/>
  <c r="F89" i="100" s="1"/>
  <c r="I4" i="104" s="1"/>
  <c r="G89" i="124"/>
  <c r="G57" i="100"/>
  <c r="G89" i="100" s="1"/>
  <c r="I5" i="104" s="1"/>
  <c r="T89" i="124"/>
  <c r="T57" i="100"/>
  <c r="T89" i="100" s="1"/>
  <c r="I20" i="104" s="1"/>
  <c r="V57" i="124"/>
  <c r="I57" i="100"/>
  <c r="I89" i="100" s="1"/>
  <c r="I89" i="124"/>
  <c r="S34" i="77"/>
  <c r="S38" i="77" s="1"/>
  <c r="S40" i="77" s="1"/>
  <c r="S44" i="77" s="1"/>
  <c r="S58" i="77" s="1"/>
  <c r="I25" i="78"/>
  <c r="P89" i="124"/>
  <c r="P57" i="100"/>
  <c r="P89" i="100" s="1"/>
  <c r="I15" i="104" s="1"/>
  <c r="S57" i="124"/>
  <c r="J57" i="100"/>
  <c r="J89" i="100" s="1"/>
  <c r="I7" i="104" s="1"/>
  <c r="J89" i="124"/>
  <c r="K82" i="110"/>
  <c r="H86" i="110"/>
  <c r="W57" i="100"/>
  <c r="W89" i="100" s="1"/>
  <c r="I24" i="104" s="1"/>
  <c r="W89" i="124"/>
  <c r="M57" i="100"/>
  <c r="M89" i="100" s="1"/>
  <c r="I11" i="104" s="1"/>
  <c r="M89" i="124"/>
  <c r="N57" i="100"/>
  <c r="N89" i="100" s="1"/>
  <c r="I12" i="104" s="1"/>
  <c r="N89" i="124"/>
  <c r="Q57" i="100"/>
  <c r="Q89" i="100" s="1"/>
  <c r="I16" i="104" s="1"/>
  <c r="Q89" i="124"/>
  <c r="Q91" i="124"/>
  <c r="Q91" i="100" s="1"/>
  <c r="R91" i="124"/>
  <c r="R91" i="100" s="1"/>
  <c r="J91" i="124"/>
  <c r="J91" i="100" s="1"/>
  <c r="H91" i="124"/>
  <c r="H91" i="100" s="1"/>
  <c r="L91" i="124"/>
  <c r="U91" i="124"/>
  <c r="U91" i="100" s="1"/>
  <c r="I91" i="124"/>
  <c r="I91" i="100" s="1"/>
  <c r="N91" i="124"/>
  <c r="N91" i="100" s="1"/>
  <c r="P91" i="124"/>
  <c r="G91" i="124"/>
  <c r="G91" i="100" s="1"/>
  <c r="W91" i="124"/>
  <c r="W91" i="100" s="1"/>
  <c r="Q93" i="124" l="1"/>
  <c r="Q95" i="124" s="1"/>
  <c r="Q99" i="124" s="1"/>
  <c r="N93" i="124"/>
  <c r="N95" i="124" s="1"/>
  <c r="N99" i="124" s="1"/>
  <c r="K86" i="110"/>
  <c r="H88" i="110"/>
  <c r="U58" i="78"/>
  <c r="S58" i="78"/>
  <c r="I58" i="78"/>
  <c r="M58" i="78"/>
  <c r="H93" i="124"/>
  <c r="H95" i="124" s="1"/>
  <c r="H99" i="124" s="1"/>
  <c r="Q93" i="100"/>
  <c r="Q95" i="100" s="1"/>
  <c r="Q99" i="100" s="1"/>
  <c r="D16" i="104" s="1"/>
  <c r="I93" i="124"/>
  <c r="I95" i="124" s="1"/>
  <c r="I99" i="124" s="1"/>
  <c r="F93" i="124"/>
  <c r="F95" i="124" s="1"/>
  <c r="F99" i="124" s="1"/>
  <c r="H93" i="100"/>
  <c r="H95" i="100" s="1"/>
  <c r="H99" i="100" s="1"/>
  <c r="D6" i="104" s="1"/>
  <c r="J93" i="124"/>
  <c r="J95" i="124" s="1"/>
  <c r="J99" i="124" s="1"/>
  <c r="I93" i="100"/>
  <c r="I95" i="100" s="1"/>
  <c r="I99" i="100" s="1"/>
  <c r="K89" i="124"/>
  <c r="X57" i="124"/>
  <c r="K57" i="100"/>
  <c r="K89" i="100" s="1"/>
  <c r="R93" i="124"/>
  <c r="R95" i="124" s="1"/>
  <c r="R99" i="124" s="1"/>
  <c r="V91" i="124"/>
  <c r="T91" i="100"/>
  <c r="V91" i="100" s="1"/>
  <c r="N93" i="100"/>
  <c r="N95" i="100" s="1"/>
  <c r="N99" i="100" s="1"/>
  <c r="D12" i="104" s="1"/>
  <c r="J93" i="100"/>
  <c r="J95" i="100" s="1"/>
  <c r="J99" i="100" s="1"/>
  <c r="D7" i="104" s="1"/>
  <c r="V89" i="124"/>
  <c r="V57" i="100"/>
  <c r="V89" i="100" s="1"/>
  <c r="R93" i="100"/>
  <c r="R95" i="100" s="1"/>
  <c r="R99" i="100" s="1"/>
  <c r="D17" i="104" s="1"/>
  <c r="S91" i="124"/>
  <c r="P91" i="100"/>
  <c r="S91" i="100" s="1"/>
  <c r="M93" i="124"/>
  <c r="M95" i="124" s="1"/>
  <c r="M99" i="124" s="1"/>
  <c r="S57" i="100"/>
  <c r="S89" i="100" s="1"/>
  <c r="S89" i="124"/>
  <c r="U93" i="100"/>
  <c r="U95" i="100" s="1"/>
  <c r="U99" i="100" s="1"/>
  <c r="D21" i="104" s="1"/>
  <c r="L91" i="100"/>
  <c r="O91" i="100" s="1"/>
  <c r="O91" i="124"/>
  <c r="M93" i="100"/>
  <c r="M95" i="100" s="1"/>
  <c r="M99" i="100" s="1"/>
  <c r="D11" i="104" s="1"/>
  <c r="T93" i="124"/>
  <c r="T95" i="124" s="1"/>
  <c r="T99" i="124" s="1"/>
  <c r="U93" i="124"/>
  <c r="U95" i="124" s="1"/>
  <c r="U99" i="124" s="1"/>
  <c r="K91" i="124"/>
  <c r="F91" i="100"/>
  <c r="K91" i="100" s="1"/>
  <c r="W93" i="124"/>
  <c r="W95" i="124" s="1"/>
  <c r="W99" i="124" s="1"/>
  <c r="P93" i="124"/>
  <c r="P95" i="124" s="1"/>
  <c r="P99" i="124" s="1"/>
  <c r="G93" i="100"/>
  <c r="G95" i="100" s="1"/>
  <c r="G99" i="100" s="1"/>
  <c r="D5" i="104" s="1"/>
  <c r="L93" i="124"/>
  <c r="L95" i="124" s="1"/>
  <c r="L99" i="124" s="1"/>
  <c r="Z54" i="124"/>
  <c r="X54" i="100"/>
  <c r="Z54" i="100" s="1"/>
  <c r="U84" i="128"/>
  <c r="E52" i="104"/>
  <c r="W93" i="100"/>
  <c r="W95" i="100" s="1"/>
  <c r="W99" i="100" s="1"/>
  <c r="D24" i="104" s="1"/>
  <c r="M25" i="78"/>
  <c r="M34" i="78" s="1"/>
  <c r="M38" i="78" s="1"/>
  <c r="M40" i="78" s="1"/>
  <c r="M44" i="78" s="1"/>
  <c r="I34" i="78"/>
  <c r="I38" i="78" s="1"/>
  <c r="G93" i="124"/>
  <c r="G95" i="124" s="1"/>
  <c r="G99" i="124" s="1"/>
  <c r="O89" i="124"/>
  <c r="O57" i="100"/>
  <c r="O89" i="100" s="1"/>
  <c r="I40" i="78" l="1"/>
  <c r="I44" i="78" s="1"/>
  <c r="O93" i="124"/>
  <c r="O95" i="124" s="1"/>
  <c r="O99" i="124" s="1"/>
  <c r="L93" i="100"/>
  <c r="L95" i="100" s="1"/>
  <c r="L99" i="100" s="1"/>
  <c r="D10" i="104" s="1"/>
  <c r="D13" i="104" s="1"/>
  <c r="X91" i="124"/>
  <c r="Z91" i="124" s="1"/>
  <c r="T93" i="100"/>
  <c r="T95" i="100" s="1"/>
  <c r="T99" i="100" s="1"/>
  <c r="D20" i="104" s="1"/>
  <c r="D22" i="104" s="1"/>
  <c r="P93" i="100"/>
  <c r="P95" i="100" s="1"/>
  <c r="P99" i="100" s="1"/>
  <c r="D15" i="104" s="1"/>
  <c r="D18" i="104" s="1"/>
  <c r="X91" i="100"/>
  <c r="Z91" i="100" s="1"/>
  <c r="I13" i="104"/>
  <c r="F93" i="100"/>
  <c r="F95" i="100" s="1"/>
  <c r="F99" i="100" s="1"/>
  <c r="D4" i="104" s="1"/>
  <c r="I8" i="104"/>
  <c r="J6" i="104" s="1"/>
  <c r="J24" i="104"/>
  <c r="F33" i="104"/>
  <c r="I18" i="104"/>
  <c r="I22" i="104"/>
  <c r="E50" i="104"/>
  <c r="V93" i="100"/>
  <c r="V95" i="100" s="1"/>
  <c r="V99" i="100" s="1"/>
  <c r="S93" i="124"/>
  <c r="S95" i="124" s="1"/>
  <c r="S99" i="124" s="1"/>
  <c r="V93" i="124"/>
  <c r="V95" i="124" s="1"/>
  <c r="V99" i="124" s="1"/>
  <c r="K93" i="100"/>
  <c r="E47" i="104"/>
  <c r="H24" i="104"/>
  <c r="D33" i="104"/>
  <c r="S93" i="100"/>
  <c r="S95" i="100" s="1"/>
  <c r="S99" i="100" s="1"/>
  <c r="E49" i="104"/>
  <c r="X57" i="100"/>
  <c r="Z57" i="124"/>
  <c r="O93" i="100"/>
  <c r="O95" i="100" s="1"/>
  <c r="O99" i="100" s="1"/>
  <c r="E48" i="104"/>
  <c r="K93" i="124"/>
  <c r="X89" i="124"/>
  <c r="K88" i="110"/>
  <c r="H92" i="110"/>
  <c r="E53" i="104" l="1"/>
  <c r="J7" i="104"/>
  <c r="J20" i="104"/>
  <c r="J16" i="104"/>
  <c r="J12" i="104"/>
  <c r="J11" i="104"/>
  <c r="J17" i="104"/>
  <c r="D31" i="104"/>
  <c r="H93" i="110"/>
  <c r="K92" i="110"/>
  <c r="K93" i="110" s="1"/>
  <c r="J22" i="104"/>
  <c r="F32" i="104"/>
  <c r="J8" i="104"/>
  <c r="I26" i="104"/>
  <c r="K22" i="104" s="1"/>
  <c r="F29" i="104"/>
  <c r="J21" i="104"/>
  <c r="J10" i="104"/>
  <c r="J18" i="104"/>
  <c r="F31" i="104"/>
  <c r="J13" i="104"/>
  <c r="F30" i="104"/>
  <c r="X89" i="100"/>
  <c r="Z89" i="124"/>
  <c r="J15" i="104"/>
  <c r="D32" i="104"/>
  <c r="J4" i="104"/>
  <c r="D30" i="104"/>
  <c r="X93" i="100"/>
  <c r="Z93" i="100" s="1"/>
  <c r="K95" i="100"/>
  <c r="K99" i="100" s="1"/>
  <c r="X99" i="100" s="1"/>
  <c r="X93" i="124"/>
  <c r="Z93" i="124" s="1"/>
  <c r="K95" i="124"/>
  <c r="D8" i="104"/>
  <c r="J5" i="104"/>
  <c r="Z57" i="100"/>
  <c r="B59" i="104"/>
  <c r="F34" i="104" l="1"/>
  <c r="G34" i="104" s="1"/>
  <c r="K8" i="104"/>
  <c r="G29" i="104" s="1"/>
  <c r="K18" i="104"/>
  <c r="K99" i="124"/>
  <c r="X99" i="124" s="1"/>
  <c r="Z99" i="124" s="1"/>
  <c r="X95" i="124"/>
  <c r="Z95" i="124" s="1"/>
  <c r="B70" i="104"/>
  <c r="C59" i="104" s="1"/>
  <c r="AB99" i="100"/>
  <c r="Z99" i="100"/>
  <c r="X95" i="100"/>
  <c r="Z95" i="100" s="1"/>
  <c r="Z89" i="100"/>
  <c r="K26" i="104"/>
  <c r="K5" i="104"/>
  <c r="K7" i="104"/>
  <c r="K16" i="104"/>
  <c r="K10" i="104"/>
  <c r="G31" i="104" s="1"/>
  <c r="K11" i="104"/>
  <c r="G32" i="104" s="1"/>
  <c r="K12" i="104"/>
  <c r="K4" i="104"/>
  <c r="K15" i="104"/>
  <c r="K21" i="104"/>
  <c r="K6" i="104"/>
  <c r="K20" i="104"/>
  <c r="K17" i="104"/>
  <c r="K24" i="104"/>
  <c r="D26" i="104"/>
  <c r="F8" i="104" s="1"/>
  <c r="D29" i="104"/>
  <c r="H12" i="104"/>
  <c r="H6" i="104"/>
  <c r="H20" i="104"/>
  <c r="H10" i="104"/>
  <c r="H7" i="104"/>
  <c r="H11" i="104"/>
  <c r="H5" i="104"/>
  <c r="H16" i="104"/>
  <c r="H17" i="104"/>
  <c r="H21" i="104"/>
  <c r="H15" i="104"/>
  <c r="H4" i="104"/>
  <c r="K13" i="104"/>
  <c r="G33" i="104" s="1"/>
  <c r="J26" i="104"/>
  <c r="C57" i="104" l="1"/>
  <c r="C62" i="104"/>
  <c r="C65" i="104"/>
  <c r="C64" i="104"/>
  <c r="C63" i="104"/>
  <c r="C61" i="104"/>
  <c r="C58" i="104"/>
  <c r="C66" i="104"/>
  <c r="C60" i="104"/>
  <c r="C69" i="104"/>
  <c r="C70" i="104"/>
  <c r="C67" i="104"/>
  <c r="C68" i="104"/>
  <c r="D34" i="104"/>
  <c r="F26" i="104"/>
  <c r="I27" i="104"/>
  <c r="F7" i="104"/>
  <c r="F10" i="104"/>
  <c r="F6" i="104"/>
  <c r="F20" i="104"/>
  <c r="F24" i="104"/>
  <c r="F5" i="104"/>
  <c r="F17" i="104"/>
  <c r="F11" i="104"/>
  <c r="F16" i="104"/>
  <c r="F21" i="104"/>
  <c r="F15" i="104"/>
  <c r="F12" i="104"/>
  <c r="F18" i="104"/>
  <c r="F4" i="104"/>
  <c r="F13" i="104"/>
  <c r="F22" i="104"/>
  <c r="E34" i="104" l="1"/>
  <c r="E33" i="104"/>
  <c r="E32" i="104"/>
  <c r="E31" i="104"/>
  <c r="E30" i="104"/>
  <c r="E29" i="104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<sst xmlns="http://schemas.openxmlformats.org/spreadsheetml/2006/main" count="1143" uniqueCount="639">
  <si>
    <t>BIBLIOTECA ROBUSTA</t>
  </si>
  <si>
    <t>begroting 2024</t>
  </si>
  <si>
    <t>Inhoud:</t>
  </si>
  <si>
    <t>Algemene toelichting</t>
  </si>
  <si>
    <t xml:space="preserve">  2</t>
  </si>
  <si>
    <t>Exploitatiebegroting 2024</t>
  </si>
  <si>
    <t xml:space="preserve">  3</t>
  </si>
  <si>
    <t>Rijnbrink Deventer</t>
  </si>
  <si>
    <t>datum:</t>
  </si>
  <si>
    <t>1. Algemene toelichting</t>
  </si>
  <si>
    <t>Organisatie</t>
  </si>
  <si>
    <t xml:space="preserve">De organisatiekosten worden naar de vestigingen als volgt verdeeld: </t>
  </si>
  <si>
    <t>gemeente</t>
  </si>
  <si>
    <t>Vestiging 1</t>
  </si>
  <si>
    <t>inwoners</t>
  </si>
  <si>
    <t>A</t>
  </si>
  <si>
    <t>Vestiging 2</t>
  </si>
  <si>
    <t>Vestiging 3</t>
  </si>
  <si>
    <t>B</t>
  </si>
  <si>
    <t>Vestiging 4</t>
  </si>
  <si>
    <t>Vestiging 5</t>
  </si>
  <si>
    <t>C</t>
  </si>
  <si>
    <t>Vestiging 6</t>
  </si>
  <si>
    <t>Vestiging 7</t>
  </si>
  <si>
    <t>D</t>
  </si>
  <si>
    <t>Indexering Gemeente A</t>
  </si>
  <si>
    <t>Indexering Gemeente B</t>
  </si>
  <si>
    <t>2. Exploitatiebegroting 2024</t>
  </si>
  <si>
    <t>Indexering Gemeente C</t>
  </si>
  <si>
    <t>Indexering Gemeente D</t>
  </si>
  <si>
    <t>CAO-stijging</t>
  </si>
  <si>
    <t>CPI Indexcijfer</t>
  </si>
  <si>
    <t>BATEN</t>
  </si>
  <si>
    <t>€</t>
  </si>
  <si>
    <t>Subsidie gemeente</t>
  </si>
  <si>
    <t>Opbrengsten</t>
  </si>
  <si>
    <t>Specifieke dienstverlening kernfuncties</t>
  </si>
  <si>
    <t>Diverse baten</t>
  </si>
  <si>
    <t>LASTEN</t>
  </si>
  <si>
    <t>Bestuur en organisatie</t>
  </si>
  <si>
    <t>Huisvesting</t>
  </si>
  <si>
    <t>Personeel</t>
  </si>
  <si>
    <t>Administratie</t>
  </si>
  <si>
    <t>Transport</t>
  </si>
  <si>
    <t>Automatisering</t>
  </si>
  <si>
    <t>Media en collectie</t>
  </si>
  <si>
    <t>Specifieke kosten kernfuncties</t>
  </si>
  <si>
    <t>Diverse kosten</t>
  </si>
  <si>
    <t>Afschrijvingen</t>
  </si>
  <si>
    <t>DIRECTE LASTEN</t>
  </si>
  <si>
    <t>Allocatie organisatielasten</t>
  </si>
  <si>
    <t>TOTALE LASTEN</t>
  </si>
  <si>
    <t>SALDO VAN BATEN EN LASTEN</t>
  </si>
  <si>
    <t>Allocatie organisatieopbrengsten</t>
  </si>
  <si>
    <t>RESULTAAT</t>
  </si>
  <si>
    <t>Resultaatbestemming</t>
  </si>
  <si>
    <t>Toevoeging bestemmingsreserve A</t>
  </si>
  <si>
    <t>Toevoeging bestemmingsreserve B</t>
  </si>
  <si>
    <t>Toevoeging bestemmingsreserve C</t>
  </si>
  <si>
    <t>Toevoeging bestemmingsreserve D</t>
  </si>
  <si>
    <t>Toevoeging bestemmingsreserve E</t>
  </si>
  <si>
    <t>Toevoeging bestemmingsreserve F</t>
  </si>
  <si>
    <t>Totale dotatie/onttrekking aan bestemmingsreserve</t>
  </si>
  <si>
    <t>Resultaat naar Egalisatiereserve</t>
  </si>
  <si>
    <t>Begroting</t>
  </si>
  <si>
    <t>Rekening</t>
  </si>
  <si>
    <t>Jaarrekening</t>
  </si>
  <si>
    <t>Gemeente</t>
  </si>
  <si>
    <t>totale</t>
  </si>
  <si>
    <t>kosten</t>
  </si>
  <si>
    <t>stichting</t>
  </si>
  <si>
    <t>Allocatie organisatiekosten</t>
  </si>
  <si>
    <t>Verdeelsleutels Budget</t>
  </si>
  <si>
    <t>Totaal</t>
  </si>
  <si>
    <t>Toelichting</t>
  </si>
  <si>
    <t>Marketingkosten</t>
  </si>
  <si>
    <t>controle</t>
  </si>
  <si>
    <t>Grootboekrekening</t>
  </si>
  <si>
    <t>Omschrijving</t>
  </si>
  <si>
    <t>V en W uitsplitsing</t>
  </si>
  <si>
    <t>4000</t>
  </si>
  <si>
    <t>Kosten  vergoedingen bestuur en / of RVT</t>
  </si>
  <si>
    <t>Bestuurs- / RvT kosten</t>
  </si>
  <si>
    <t>4020</t>
  </si>
  <si>
    <t>Publiciteit / marketing</t>
  </si>
  <si>
    <t>4030</t>
  </si>
  <si>
    <t>Contributies / bijdragen</t>
  </si>
  <si>
    <t>Overige bestuurskosten</t>
  </si>
  <si>
    <t>4040</t>
  </si>
  <si>
    <t>Documentatie / vakliteratuur</t>
  </si>
  <si>
    <t>4050</t>
  </si>
  <si>
    <t>Accountantskosten</t>
  </si>
  <si>
    <t>Administratie &amp; advies</t>
  </si>
  <si>
    <t>4070</t>
  </si>
  <si>
    <t>Organisatie advieskosten</t>
  </si>
  <si>
    <t>4090</t>
  </si>
  <si>
    <t>Overige kosten Bestuur en Organisatie</t>
  </si>
  <si>
    <t>4096</t>
  </si>
  <si>
    <t>Doorbelaste bestuurskosten</t>
  </si>
  <si>
    <t>4100</t>
  </si>
  <si>
    <t>Huur gebouwen</t>
  </si>
  <si>
    <t>Huurkosten</t>
  </si>
  <si>
    <t>4103</t>
  </si>
  <si>
    <t>Servicekosten</t>
  </si>
  <si>
    <t>4120</t>
  </si>
  <si>
    <t>Onderhoud gebouwen / inventaris</t>
  </si>
  <si>
    <t>Onderhoudskosten</t>
  </si>
  <si>
    <t>4123</t>
  </si>
  <si>
    <t>Kleine inventarisaankopen</t>
  </si>
  <si>
    <t>Overige kosten huisvesting</t>
  </si>
  <si>
    <t>4130</t>
  </si>
  <si>
    <t>Schoonmaakkosten / Huish. artikelen en container</t>
  </si>
  <si>
    <t>Schoonmaakkosten</t>
  </si>
  <si>
    <t>4140</t>
  </si>
  <si>
    <t>Energie en water</t>
  </si>
  <si>
    <t>Energiekosten</t>
  </si>
  <si>
    <t>4150</t>
  </si>
  <si>
    <t>Belastingen</t>
  </si>
  <si>
    <t>Belastingen huisvesting</t>
  </si>
  <si>
    <t>4151</t>
  </si>
  <si>
    <t>Verzekeringen</t>
  </si>
  <si>
    <t>Verzekeringen huisvesting</t>
  </si>
  <si>
    <t>4160</t>
  </si>
  <si>
    <t>Beveiliging gebouwen</t>
  </si>
  <si>
    <t>4190</t>
  </si>
  <si>
    <t>4196</t>
  </si>
  <si>
    <t>Doorbelaste Huisvestingskosten</t>
  </si>
  <si>
    <t>4200</t>
  </si>
  <si>
    <t>Salarissen</t>
  </si>
  <si>
    <t>Loonkosten Direct</t>
  </si>
  <si>
    <t>Salarissen zijn naar gelang uit te splitsen naar verschillende</t>
  </si>
  <si>
    <t>4201</t>
  </si>
  <si>
    <t>Salarissen tijdens ziekte</t>
  </si>
  <si>
    <t>grootboekrekeningen. De koppeling naar de kosten is gemaakt</t>
  </si>
  <si>
    <t>4202</t>
  </si>
  <si>
    <t>Vakantietoeslag</t>
  </si>
  <si>
    <t>op #4200 salarissen</t>
  </si>
  <si>
    <t>4203</t>
  </si>
  <si>
    <t>Eindejaarsuitkering uitbetaald</t>
  </si>
  <si>
    <t>4204</t>
  </si>
  <si>
    <t>Meeruren en nulurencontracten</t>
  </si>
  <si>
    <t>4205</t>
  </si>
  <si>
    <t>Onregelmatigheidstoeslag/zondagstoeslag</t>
  </si>
  <si>
    <t>4206</t>
  </si>
  <si>
    <t>Jubileumuitkeringen</t>
  </si>
  <si>
    <t>4207</t>
  </si>
  <si>
    <t>Transitievergoedingen</t>
  </si>
  <si>
    <t>4208</t>
  </si>
  <si>
    <t>Speciale uitkeringen (bonussen, gratificatie etc.)</t>
  </si>
  <si>
    <t>4209</t>
  </si>
  <si>
    <t>Speciale uikeringen netto (muv Jubileumuitk.)</t>
  </si>
  <si>
    <t>4210</t>
  </si>
  <si>
    <t>Sociale lasten</t>
  </si>
  <si>
    <t>Sociale lasten zijn uit te splitsen naar verschillende</t>
  </si>
  <si>
    <t>4211</t>
  </si>
  <si>
    <t>Reservering werkgeverslasten vakantiegeld</t>
  </si>
  <si>
    <t>4212</t>
  </si>
  <si>
    <t>Reservering wg-lasten eindejaarsuitkering</t>
  </si>
  <si>
    <t>op #4210 sociale lasten</t>
  </si>
  <si>
    <t>4214</t>
  </si>
  <si>
    <t>IKB</t>
  </si>
  <si>
    <t>Overige personeelskosten</t>
  </si>
  <si>
    <t>4215</t>
  </si>
  <si>
    <t>Loopbaanbudget</t>
  </si>
  <si>
    <t>4220</t>
  </si>
  <si>
    <t>Pensioenpremie</t>
  </si>
  <si>
    <t>4225</t>
  </si>
  <si>
    <t>Ziektekosten-verzuimverzekering</t>
  </si>
  <si>
    <t>4226</t>
  </si>
  <si>
    <t>Ontvangen loonkostenvoordelen</t>
  </si>
  <si>
    <t>4227</t>
  </si>
  <si>
    <t>Ontvangen ziekengelden</t>
  </si>
  <si>
    <t>4229</t>
  </si>
  <si>
    <t>Mutatie Vakantiedagenverplichting</t>
  </si>
  <si>
    <t>4230</t>
  </si>
  <si>
    <t>Reiskosten woon- / werkverkeer</t>
  </si>
  <si>
    <t>4231</t>
  </si>
  <si>
    <t>Reiskosten dienstreizen onbelast</t>
  </si>
  <si>
    <t>4232</t>
  </si>
  <si>
    <t>Diverse vergoedingen (onbelast via salaris)</t>
  </si>
  <si>
    <t>4233</t>
  </si>
  <si>
    <t>Reiskosten dienstreizen belast</t>
  </si>
  <si>
    <t>4240</t>
  </si>
  <si>
    <t>Werving en selectie</t>
  </si>
  <si>
    <t>4250</t>
  </si>
  <si>
    <t>Studiekosten scholing</t>
  </si>
  <si>
    <t>4265</t>
  </si>
  <si>
    <t>Arbodienst</t>
  </si>
  <si>
    <t>4270</t>
  </si>
  <si>
    <t>Inhuur derden</t>
  </si>
  <si>
    <t>Inzet derden</t>
  </si>
  <si>
    <t>4275</t>
  </si>
  <si>
    <t>Opruimhulpen  invalpool</t>
  </si>
  <si>
    <t>4277</t>
  </si>
  <si>
    <t>Vrijwilligerskosten</t>
  </si>
  <si>
    <t>4288</t>
  </si>
  <si>
    <t>Werkkostenregeling</t>
  </si>
  <si>
    <t>4290</t>
  </si>
  <si>
    <t>4293</t>
  </si>
  <si>
    <t>Kantinekosten</t>
  </si>
  <si>
    <t>4295</t>
  </si>
  <si>
    <t>Ondernemingsraad</t>
  </si>
  <si>
    <t>4296</t>
  </si>
  <si>
    <t>Doorbelaste Personeelskosten</t>
  </si>
  <si>
    <t>4300</t>
  </si>
  <si>
    <t>Kopieerapparaten</t>
  </si>
  <si>
    <t>Overige administratiekosten</t>
  </si>
  <si>
    <t>4320</t>
  </si>
  <si>
    <t>Kantoorbenodigdheden</t>
  </si>
  <si>
    <t>4330</t>
  </si>
  <si>
    <t>Porti- en vrachtkosten</t>
  </si>
  <si>
    <t>4360</t>
  </si>
  <si>
    <t>Financiele administratie</t>
  </si>
  <si>
    <t>Financiële administratie</t>
  </si>
  <si>
    <t>4365</t>
  </si>
  <si>
    <t>Personeelsadministratie</t>
  </si>
  <si>
    <t>4380</t>
  </si>
  <si>
    <t>Incassokosten</t>
  </si>
  <si>
    <t>4383</t>
  </si>
  <si>
    <t>Leners- en uitleenadministratie</t>
  </si>
  <si>
    <t>Lenersadministratie</t>
  </si>
  <si>
    <t>4390</t>
  </si>
  <si>
    <t>4396</t>
  </si>
  <si>
    <t>Doorbelaste Administratiekosten</t>
  </si>
  <si>
    <t>4400</t>
  </si>
  <si>
    <t>Transport eigen</t>
  </si>
  <si>
    <t>4460</t>
  </si>
  <si>
    <t>Transport derden</t>
  </si>
  <si>
    <t>4496</t>
  </si>
  <si>
    <t>Doorbelaste Transportkosten</t>
  </si>
  <si>
    <t>4501</t>
  </si>
  <si>
    <t>Onderhoud Automatisering</t>
  </si>
  <si>
    <t>Kantoor &amp; Onderhoud</t>
  </si>
  <si>
    <t>4510</t>
  </si>
  <si>
    <t>Kosten bibliotheekautomatisering</t>
  </si>
  <si>
    <t>Bibliotheekautomatisering</t>
  </si>
  <si>
    <t>4515</t>
  </si>
  <si>
    <t>Kosten zelfservice</t>
  </si>
  <si>
    <t>4520</t>
  </si>
  <si>
    <t>Kosten kantoorautomatisering</t>
  </si>
  <si>
    <t>4530</t>
  </si>
  <si>
    <t>Catalogusadministratie</t>
  </si>
  <si>
    <t>4540</t>
  </si>
  <si>
    <t>Communicatiekosten</t>
  </si>
  <si>
    <t>Overige automatiseringskosten</t>
  </si>
  <si>
    <t>4590</t>
  </si>
  <si>
    <t>Overige kosten automatisering</t>
  </si>
  <si>
    <t>4596</t>
  </si>
  <si>
    <t>Doorbelaste Automatiseringskosten</t>
  </si>
  <si>
    <t>4600</t>
  </si>
  <si>
    <t>Aankoop boeken</t>
  </si>
  <si>
    <t>Media</t>
  </si>
  <si>
    <t>4602</t>
  </si>
  <si>
    <t>Media impulscollectie</t>
  </si>
  <si>
    <t>4605</t>
  </si>
  <si>
    <t>Aankoop Avm</t>
  </si>
  <si>
    <t>4620</t>
  </si>
  <si>
    <t>Centraal Collectioneren</t>
  </si>
  <si>
    <t>Centraal collectioneren &amp; innovatiebijdragen</t>
  </si>
  <si>
    <t>4625</t>
  </si>
  <si>
    <t>Netwerkbijdragen / databanken</t>
  </si>
  <si>
    <t>4630</t>
  </si>
  <si>
    <t>Huur boeken / huur media / IBL</t>
  </si>
  <si>
    <t>Overige media kosten</t>
  </si>
  <si>
    <t>4640</t>
  </si>
  <si>
    <t>Leenrecht schriftelijke media</t>
  </si>
  <si>
    <t>Kosten leenrecht</t>
  </si>
  <si>
    <t>4641</t>
  </si>
  <si>
    <t>Leenrecht overig</t>
  </si>
  <si>
    <t>4650</t>
  </si>
  <si>
    <t>Tijdschriften / dagbladen</t>
  </si>
  <si>
    <t>Tijdschriften &amp; Abonnementen</t>
  </si>
  <si>
    <t>4651</t>
  </si>
  <si>
    <t>Verzekering media</t>
  </si>
  <si>
    <t>4660</t>
  </si>
  <si>
    <t>Titelbeschrijving</t>
  </si>
  <si>
    <t>4670</t>
  </si>
  <si>
    <t>Aanschafinformatie</t>
  </si>
  <si>
    <t>4680</t>
  </si>
  <si>
    <t>Bewerkingskosten media</t>
  </si>
  <si>
    <t>4681</t>
  </si>
  <si>
    <t>Mediadistributie</t>
  </si>
  <si>
    <t>4690</t>
  </si>
  <si>
    <t>Overige  kosten collectie en media</t>
  </si>
  <si>
    <t>4696</t>
  </si>
  <si>
    <t>Doorbelaste Collectie en Mediakosten</t>
  </si>
  <si>
    <t>4700</t>
  </si>
  <si>
    <t>Jeugd en onderwijs en dBos</t>
  </si>
  <si>
    <t>Kosten activiteiten</t>
  </si>
  <si>
    <t>4750</t>
  </si>
  <si>
    <t>Specifieke kosten dienstverlening bedrijven</t>
  </si>
  <si>
    <t>4751</t>
  </si>
  <si>
    <t>Specifieke kosten cursussen en workshops</t>
  </si>
  <si>
    <t>4752</t>
  </si>
  <si>
    <t>Specifieke kosten dienstverlening scholen</t>
  </si>
  <si>
    <t>4760</t>
  </si>
  <si>
    <t>Materialen voor verkoop (tassen e.d.)</t>
  </si>
  <si>
    <t>Overige specifieke kosten</t>
  </si>
  <si>
    <t>4780</t>
  </si>
  <si>
    <t>Bibliobus</t>
  </si>
  <si>
    <t>4790</t>
  </si>
  <si>
    <t>4796</t>
  </si>
  <si>
    <t>Doorbelaste Specifieke kosten</t>
  </si>
  <si>
    <t>4800</t>
  </si>
  <si>
    <t>Onvoorziene kosten</t>
  </si>
  <si>
    <t>4850</t>
  </si>
  <si>
    <t>Projectlasten</t>
  </si>
  <si>
    <t>4870</t>
  </si>
  <si>
    <t>Back office kosten</t>
  </si>
  <si>
    <t>4896</t>
  </si>
  <si>
    <t>Doorbelaste Overige en  Back-office kosten</t>
  </si>
  <si>
    <t>4900</t>
  </si>
  <si>
    <t>Afschrijving gebouwen en terreinen</t>
  </si>
  <si>
    <t>Afschrijvingskosten</t>
  </si>
  <si>
    <t>4910</t>
  </si>
  <si>
    <t>Afschrijving inventaris</t>
  </si>
  <si>
    <t>4920</t>
  </si>
  <si>
    <t>Afschrijving overige</t>
  </si>
  <si>
    <t>4930</t>
  </si>
  <si>
    <t>Afschrijving automatisering</t>
  </si>
  <si>
    <t>4931</t>
  </si>
  <si>
    <t>Afschrijving kantoorautomatisering</t>
  </si>
  <si>
    <t>4932</t>
  </si>
  <si>
    <t>Afschrijving zelfservice</t>
  </si>
  <si>
    <t>4940</t>
  </si>
  <si>
    <t>Afschrijving transportmiddellen</t>
  </si>
  <si>
    <t>4950</t>
  </si>
  <si>
    <t>Hypotheekrente</t>
  </si>
  <si>
    <t>Bank- en rentekosten</t>
  </si>
  <si>
    <t>4955</t>
  </si>
  <si>
    <t>Bankkosten en rente rekening courant</t>
  </si>
  <si>
    <t>4956</t>
  </si>
  <si>
    <t>Doorbelaste Rentekosten</t>
  </si>
  <si>
    <t>4970</t>
  </si>
  <si>
    <t>Dotatie voorziening groot onderhoud.</t>
  </si>
  <si>
    <t>4980</t>
  </si>
  <si>
    <t>Toevoeging bestemmingsreserves begroot (lasten)</t>
  </si>
  <si>
    <t>Dotatie/Onttrekking aan bestemmingsreserve</t>
  </si>
  <si>
    <t>4981</t>
  </si>
  <si>
    <t>Toevoeging bestemmingsreserves resultaat (lasten )</t>
  </si>
  <si>
    <t>4990</t>
  </si>
  <si>
    <t>Koersverschillen</t>
  </si>
  <si>
    <t>4991</t>
  </si>
  <si>
    <t>Kas- en betalingsverschillen</t>
  </si>
  <si>
    <t>8000</t>
  </si>
  <si>
    <t>Contributies</t>
  </si>
  <si>
    <t>Contributie opbrengsten</t>
  </si>
  <si>
    <t>8001</t>
  </si>
  <si>
    <t>Inschrijfgelden</t>
  </si>
  <si>
    <t>8002</t>
  </si>
  <si>
    <t>Duplicaatgelden</t>
  </si>
  <si>
    <t>8010</t>
  </si>
  <si>
    <t>Leengeld schriftelijke media</t>
  </si>
  <si>
    <t>Overige gebruikersopbrengsten</t>
  </si>
  <si>
    <t>8011</t>
  </si>
  <si>
    <t>Leengeld overig</t>
  </si>
  <si>
    <t>8020</t>
  </si>
  <si>
    <t>Telaatgeld schriftelijke media</t>
  </si>
  <si>
    <t>Te laat gelden</t>
  </si>
  <si>
    <t>8021</t>
  </si>
  <si>
    <t>Telaatgeld overig</t>
  </si>
  <si>
    <t>8030</t>
  </si>
  <si>
    <t>Reservering schriftelijke media</t>
  </si>
  <si>
    <t>8031</t>
  </si>
  <si>
    <t>Reservering verlenging overig</t>
  </si>
  <si>
    <t>8040</t>
  </si>
  <si>
    <t>Schadevergoeding schriftelijke media</t>
  </si>
  <si>
    <t>8041</t>
  </si>
  <si>
    <t>Schadevergoeding overig</t>
  </si>
  <si>
    <t>8050</t>
  </si>
  <si>
    <t>Internet</t>
  </si>
  <si>
    <t>8060</t>
  </si>
  <si>
    <t>Verkoop afgeschreven schriftelijke media</t>
  </si>
  <si>
    <t>8061</t>
  </si>
  <si>
    <t>Verkoop afgeschreven overige</t>
  </si>
  <si>
    <t>8070</t>
  </si>
  <si>
    <t>IBL / IFL gelden</t>
  </si>
  <si>
    <t>8090</t>
  </si>
  <si>
    <t>Overige gebruikersinkomsten</t>
  </si>
  <si>
    <t>8201</t>
  </si>
  <si>
    <t>Huurcollectie</t>
  </si>
  <si>
    <t>Activiteiten / Projecten</t>
  </si>
  <si>
    <t>8210</t>
  </si>
  <si>
    <t>Specifieke opbrengst dienstverlening bedrijven</t>
  </si>
  <si>
    <t>8211</t>
  </si>
  <si>
    <t>Specifieke opbrengst cursussen en workshops</t>
  </si>
  <si>
    <t>8212</t>
  </si>
  <si>
    <t>Specifieke opbrengst diensten aan scholen</t>
  </si>
  <si>
    <t>Dienstverlening scholen</t>
  </si>
  <si>
    <t>8220</t>
  </si>
  <si>
    <t>Sponsorbijdragen</t>
  </si>
  <si>
    <t>Overige specifieke opbrengsten</t>
  </si>
  <si>
    <t>8221</t>
  </si>
  <si>
    <t>Giften</t>
  </si>
  <si>
    <t>8225</t>
  </si>
  <si>
    <t>Bijdragen partners</t>
  </si>
  <si>
    <t>8230</t>
  </si>
  <si>
    <t>Inlichtingenfunctie</t>
  </si>
  <si>
    <t>8242</t>
  </si>
  <si>
    <t>Opbrengst kopieerapparaat</t>
  </si>
  <si>
    <t>8243</t>
  </si>
  <si>
    <t>Opbrengst toiletgelden</t>
  </si>
  <si>
    <t>8244</t>
  </si>
  <si>
    <t>Verhuur gebouwen / ruimtes</t>
  </si>
  <si>
    <t>Verhuur ruimtes en gebouwen</t>
  </si>
  <si>
    <t>8245</t>
  </si>
  <si>
    <t>Opbrengst koffieapparaat</t>
  </si>
  <si>
    <t>8250</t>
  </si>
  <si>
    <t>Kennis en informatie</t>
  </si>
  <si>
    <t>8251</t>
  </si>
  <si>
    <t>Ontwikkeling en educatie</t>
  </si>
  <si>
    <t>8252</t>
  </si>
  <si>
    <t>Kunst en cultuur</t>
  </si>
  <si>
    <t>8253</t>
  </si>
  <si>
    <t>Lezen en literatuur</t>
  </si>
  <si>
    <t>8254</t>
  </si>
  <si>
    <t>Ontmoeting en debat</t>
  </si>
  <si>
    <t>8260</t>
  </si>
  <si>
    <t>Detacheringen</t>
  </si>
  <si>
    <t>8270</t>
  </si>
  <si>
    <t>Verkoop ingekochte materialen</t>
  </si>
  <si>
    <t>8280</t>
  </si>
  <si>
    <t>8290</t>
  </si>
  <si>
    <t>8301</t>
  </si>
  <si>
    <t>Opbrengst</t>
  </si>
  <si>
    <t>Vrije Rubriek 1</t>
  </si>
  <si>
    <t>8302</t>
  </si>
  <si>
    <t>Opbrengst 1</t>
  </si>
  <si>
    <t>8303</t>
  </si>
  <si>
    <t>Opbrengst 2</t>
  </si>
  <si>
    <t>8304</t>
  </si>
  <si>
    <t>Opbrengst 3</t>
  </si>
  <si>
    <t>8500</t>
  </si>
  <si>
    <t>Rentebaten rekening courant</t>
  </si>
  <si>
    <t>Rentebaten</t>
  </si>
  <si>
    <t>8501</t>
  </si>
  <si>
    <t>Rentebaten spaarrekeningen</t>
  </si>
  <si>
    <t>8510</t>
  </si>
  <si>
    <t>Dividend / Couponrente</t>
  </si>
  <si>
    <t>8520</t>
  </si>
  <si>
    <t>Waardeverandering beleggingen</t>
  </si>
  <si>
    <t>8550</t>
  </si>
  <si>
    <t>Projectbaten</t>
  </si>
  <si>
    <t>Project baten</t>
  </si>
  <si>
    <t>8590</t>
  </si>
  <si>
    <t>Overige opbrengsten</t>
  </si>
  <si>
    <t>Overige baten</t>
  </si>
  <si>
    <t>8592</t>
  </si>
  <si>
    <t>Overige opbrengsten BTW 0%</t>
  </si>
  <si>
    <t>8595</t>
  </si>
  <si>
    <t>Onvoorziene baten</t>
  </si>
  <si>
    <t>8597</t>
  </si>
  <si>
    <t>Opbrengsten back office</t>
  </si>
  <si>
    <t>8800</t>
  </si>
  <si>
    <t>Exploitatiesubsidie gemeente</t>
  </si>
  <si>
    <t>Exploitatie subsidie</t>
  </si>
  <si>
    <t>8810</t>
  </si>
  <si>
    <t>Projectsubsidie/bijdragen</t>
  </si>
  <si>
    <t>Project subsidie</t>
  </si>
  <si>
    <t>8900</t>
  </si>
  <si>
    <t>Mutatie algemene reserve</t>
  </si>
  <si>
    <t>8990</t>
  </si>
  <si>
    <t>Onttrekking bestemmingsreserves begroot</t>
  </si>
  <si>
    <t>8991</t>
  </si>
  <si>
    <t>Onttrekking bestemmingsreserves als resultaat</t>
  </si>
  <si>
    <t>Kosten</t>
  </si>
  <si>
    <t>TOTAAL</t>
  </si>
  <si>
    <t>Controle</t>
  </si>
  <si>
    <t xml:space="preserve">gemeente </t>
  </si>
  <si>
    <t>goede formule?</t>
  </si>
  <si>
    <t>Gebruikers opbrengsten</t>
  </si>
  <si>
    <t>Specifieke opbrengsten</t>
  </si>
  <si>
    <t>Vrije Rubriek 1 overig</t>
  </si>
  <si>
    <t>Omzet Vrije Rubriek 1</t>
  </si>
  <si>
    <t>Vrije Rubriek 2</t>
  </si>
  <si>
    <t>Vrije Rubriek 2 overig</t>
  </si>
  <si>
    <t>Omzet Vrije Rubriek 2</t>
  </si>
  <si>
    <t>Overige Subsidies</t>
  </si>
  <si>
    <t>Subsidies</t>
  </si>
  <si>
    <t>Marketing</t>
  </si>
  <si>
    <t>Afschrijving gebouwen &amp; inventaris</t>
  </si>
  <si>
    <t>Loonkosten Backoffice</t>
  </si>
  <si>
    <t>Collectie en media</t>
  </si>
  <si>
    <t>Specifieke kosten</t>
  </si>
  <si>
    <t>Afschrijvingen en Rente</t>
  </si>
  <si>
    <t>Kosten Vrije Rubriek 1</t>
  </si>
  <si>
    <t>Kosten Vrije Rubriek 2</t>
  </si>
  <si>
    <t>totaal</t>
  </si>
  <si>
    <t>Stichting</t>
  </si>
  <si>
    <t>check totaal V&amp;W</t>
  </si>
  <si>
    <t>BASIS</t>
  </si>
  <si>
    <t>Geletterde Samenleving</t>
  </si>
  <si>
    <t>1A</t>
  </si>
  <si>
    <t>VVE 0-4 jaar</t>
  </si>
  <si>
    <t>1B</t>
  </si>
  <si>
    <t>dBos</t>
  </si>
  <si>
    <t>1C</t>
  </si>
  <si>
    <t>Voorleesexpress</t>
  </si>
  <si>
    <t>1D</t>
  </si>
  <si>
    <t>Boekstartcoach</t>
  </si>
  <si>
    <t>1E</t>
  </si>
  <si>
    <t>Programmering GS</t>
  </si>
  <si>
    <t>Participatie in de informatiesamenleving</t>
  </si>
  <si>
    <t>2A</t>
  </si>
  <si>
    <t>Digitaal Burgerschap</t>
  </si>
  <si>
    <t>2B</t>
  </si>
  <si>
    <t>IDO</t>
  </si>
  <si>
    <t>2C</t>
  </si>
  <si>
    <t>Programmering PIDIS</t>
  </si>
  <si>
    <t>Leven Lang Ontwikkelen</t>
  </si>
  <si>
    <t>3A</t>
  </si>
  <si>
    <t>Basisvaardigheden</t>
  </si>
  <si>
    <t>3B</t>
  </si>
  <si>
    <t>Persoonlijke ontwikkeling</t>
  </si>
  <si>
    <t>3C</t>
  </si>
  <si>
    <t>Programmering LLO</t>
  </si>
  <si>
    <t>Leenservice</t>
  </si>
  <si>
    <t>4A</t>
  </si>
  <si>
    <t>Leenservice 0-18 jaar</t>
  </si>
  <si>
    <t>4B</t>
  </si>
  <si>
    <t>Leenservice 18+ jaar</t>
  </si>
  <si>
    <t>obv inwoners</t>
  </si>
  <si>
    <t>verdeling BO-mdw</t>
  </si>
  <si>
    <t>Personeelsformatie in uren</t>
  </si>
  <si>
    <t>Uren</t>
  </si>
  <si>
    <t>Totaal 1</t>
  </si>
  <si>
    <t>Totaal 2</t>
  </si>
  <si>
    <t>Totaal 3</t>
  </si>
  <si>
    <t>Totaal 4</t>
  </si>
  <si>
    <t>Brutoloon huidig</t>
  </si>
  <si>
    <t>Vak geld</t>
  </si>
  <si>
    <t>EJU</t>
  </si>
  <si>
    <t xml:space="preserve">Brutoloon incl </t>
  </si>
  <si>
    <t>Soc lst</t>
  </si>
  <si>
    <t>Pensioen</t>
  </si>
  <si>
    <t>Loonkst huidig</t>
  </si>
  <si>
    <t>Loonkst volgend jr</t>
  </si>
  <si>
    <t>Schaal</t>
  </si>
  <si>
    <t>Trede</t>
  </si>
  <si>
    <t>Jan K.</t>
  </si>
  <si>
    <t>Pietje P.</t>
  </si>
  <si>
    <t>Jan J.</t>
  </si>
  <si>
    <t>Roos G.</t>
  </si>
  <si>
    <t>Merel D.</t>
  </si>
  <si>
    <t>Richard T.</t>
  </si>
  <si>
    <t>Maria B.</t>
  </si>
  <si>
    <t>Nadia W.</t>
  </si>
  <si>
    <t>Wendy H.</t>
  </si>
  <si>
    <t>Liesbeth L.</t>
  </si>
  <si>
    <t>Saskia K.</t>
  </si>
  <si>
    <t>Barbara S.</t>
  </si>
  <si>
    <t>Linda M.</t>
  </si>
  <si>
    <t>Simone V.</t>
  </si>
  <si>
    <t>Nicolette G.</t>
  </si>
  <si>
    <t>Peggy L.</t>
  </si>
  <si>
    <t>Jantine S.</t>
  </si>
  <si>
    <t>Miranda J.</t>
  </si>
  <si>
    <t>Medewerker 17</t>
  </si>
  <si>
    <t>Rosanne S.</t>
  </si>
  <si>
    <t>Saskia L.</t>
  </si>
  <si>
    <t>Alicia S.</t>
  </si>
  <si>
    <t>Frans D.</t>
  </si>
  <si>
    <t>Jennifer R.</t>
  </si>
  <si>
    <t>Marian M.</t>
  </si>
  <si>
    <t>Alex P.</t>
  </si>
  <si>
    <t>Tom H.</t>
  </si>
  <si>
    <t>Mandy B.</t>
  </si>
  <si>
    <t>Jolanda B.</t>
  </si>
  <si>
    <t>Wim G.</t>
  </si>
  <si>
    <t>Jeroen L.</t>
  </si>
  <si>
    <t>Robin H.</t>
  </si>
  <si>
    <t>Ronald Z.</t>
  </si>
  <si>
    <t>Rilana S.</t>
  </si>
  <si>
    <t>Klaas G.</t>
  </si>
  <si>
    <t>Annie B.</t>
  </si>
  <si>
    <t>Gerard M.</t>
  </si>
  <si>
    <t>Bennie F.</t>
  </si>
  <si>
    <t>Pieter E.</t>
  </si>
  <si>
    <t>Bert V.</t>
  </si>
  <si>
    <t>Herman F.</t>
  </si>
  <si>
    <t>Medewerker 42</t>
  </si>
  <si>
    <t>Medewerker 43</t>
  </si>
  <si>
    <t>Medewerker 44</t>
  </si>
  <si>
    <t>Medewerker 45</t>
  </si>
  <si>
    <t>Medewerker 46</t>
  </si>
  <si>
    <t>Medewerker 47</t>
  </si>
  <si>
    <t>Medewerker 48</t>
  </si>
  <si>
    <t>Medewerker 49</t>
  </si>
  <si>
    <t>Medewerker 50</t>
  </si>
  <si>
    <t>Medewerker 51</t>
  </si>
  <si>
    <t>Medewerker 52</t>
  </si>
  <si>
    <t>Medewerker 53</t>
  </si>
  <si>
    <t>Medewerker 54</t>
  </si>
  <si>
    <t>Medewerker 55</t>
  </si>
  <si>
    <t>Medewerker 56</t>
  </si>
  <si>
    <t>Medewerker 57</t>
  </si>
  <si>
    <t>Medewerker 58</t>
  </si>
  <si>
    <t>Medewerker 59</t>
  </si>
  <si>
    <t>Medewerker 60</t>
  </si>
  <si>
    <t>Medewerker 61</t>
  </si>
  <si>
    <t>Medewerker 62</t>
  </si>
  <si>
    <t>Medewerker 63</t>
  </si>
  <si>
    <t>Medewerker 64</t>
  </si>
  <si>
    <t>Medewerker 65</t>
  </si>
  <si>
    <t>Totaal BackOffice</t>
  </si>
  <si>
    <t>Totaal FrontOffice</t>
  </si>
  <si>
    <t>Totaal formatie-uren</t>
  </si>
  <si>
    <t>Totaal in FTE</t>
  </si>
  <si>
    <t>Personeelsformatie in EUR</t>
  </si>
  <si>
    <t>Totaal loonkosten</t>
  </si>
  <si>
    <t>Gemiddelde personeelskosten per FTE (incl soc lst, pensioenen)</t>
  </si>
  <si>
    <t>Verdeelsleutels</t>
  </si>
  <si>
    <t>Programma</t>
  </si>
  <si>
    <t>Baten</t>
  </si>
  <si>
    <t>Resultaat</t>
  </si>
  <si>
    <t>Lasten</t>
  </si>
  <si>
    <t>X totaal</t>
  </si>
  <si>
    <t>Onderverdeling Inkomsten op Participatie:</t>
  </si>
  <si>
    <t>Totaal Participatie</t>
  </si>
  <si>
    <t>Totaal Stichting</t>
  </si>
  <si>
    <t>Gebruikersopbrengsten</t>
  </si>
  <si>
    <t>Specifieke Opbrengsten</t>
  </si>
  <si>
    <t>Projectsubsidies</t>
  </si>
  <si>
    <t>Exploitatiesubsidie</t>
  </si>
  <si>
    <t>Kosten Lijnen</t>
  </si>
  <si>
    <t>Kosten Gemeente A</t>
  </si>
  <si>
    <t>Kosten Gemeente B</t>
  </si>
  <si>
    <t>Kosten Totaal</t>
  </si>
  <si>
    <t>Kosten per lijn</t>
  </si>
  <si>
    <t>Kosten per rubriek</t>
  </si>
  <si>
    <t>% Kosten per rubriek</t>
  </si>
  <si>
    <t>Formatie</t>
  </si>
  <si>
    <t>% formatie op de lijnen</t>
  </si>
  <si>
    <t>Verdeling uren Front/Backoffice</t>
  </si>
  <si>
    <t>FrontOffice</t>
  </si>
  <si>
    <t>BackOffice</t>
  </si>
  <si>
    <t>GRAFIEKEN OP BASIS VAN LASTEN</t>
  </si>
  <si>
    <t>Basisvaardigheden &amp; participatie</t>
  </si>
  <si>
    <t>GRAFIEKEN OP BASIS VAN BATEN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</si>
</sst>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2" formatCode="_ &quot;€&quot;\ * #,##0_ ;_ &quot;€&quot;\ * \-#,##0_ ;_ &quot;€&quot;\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.00_-;_-* #,##0.00\-;_-* &quot;-&quot;??_-;_-@_-"/>
    <numFmt numFmtId="165" formatCode="#,##0.0"/>
    <numFmt numFmtId="166" formatCode="#,##0.000"/>
    <numFmt numFmtId="167" formatCode="0.0%"/>
    <numFmt numFmtId="168" formatCode="#,##0.0000"/>
    <numFmt numFmtId="169" formatCode="[$-413]d\ mmmm\ yyyy;@"/>
    <numFmt numFmtId="170" formatCode="_ * #,##0_ ;_ * \-#,##0_ ;_ * &quot;-&quot;??_ ;_ @_ "/>
    <numFmt numFmtId="171" formatCode="_ &quot;€&quot;\ * #,##0_ ;_ &quot;€&quot;\ * \-#,##0_ ;_ &quot;€&quot;\ * &quot;-&quot;??_ ;_ @_ "/>
    <numFmt numFmtId="172" formatCode="_ [$€-413]\ * #,##0.00_ ;_ [$€-413]\ * \-#,##0.00_ ;_ [$€-413]\ * &quot;-&quot;??_ ;_ @_ "/>
    <numFmt numFmtId="173" formatCode="_ [$€-413]\ * #,##0_ ;_ [$€-413]\ * \-#,##0_ ;_ [$€-413]\ * &quot;-&quot;??_ ;_ @_ "/>
    <numFmt numFmtId="174" formatCode="#,##0_ ;\-#,##0\ 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Verdana"/>
      <family val="2"/>
    </font>
    <font>
      <b/>
      <u/>
      <sz val="9"/>
      <color theme="1"/>
      <name val="Verdana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9"/>
      <color theme="1"/>
      <name val="Verdana"/>
      <family val="2"/>
    </font>
    <font>
      <b/>
      <sz val="9"/>
      <color rgb="FFFF0000"/>
      <name val="Verdana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i/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B05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6">
    <xf numFmtId="0" fontId="0" fillId="0" borderId="0">
      <alignment vertical="top"/>
    </xf>
    <xf numFmtId="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7" fontId="15" fillId="0" borderId="0"/>
    <xf numFmtId="10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8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8" fillId="0" borderId="0"/>
    <xf numFmtId="0" fontId="28" fillId="0" borderId="0"/>
    <xf numFmtId="0" fontId="7" fillId="0" borderId="0"/>
    <xf numFmtId="9" fontId="28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3" fontId="14" fillId="0" borderId="0" applyFont="0" applyFill="0" applyBorder="0" applyAlignment="0" applyProtection="0"/>
    <xf numFmtId="0" fontId="5" fillId="0" borderId="0"/>
    <xf numFmtId="0" fontId="14" fillId="0" borderId="0">
      <alignment vertical="top"/>
    </xf>
    <xf numFmtId="0" fontId="5" fillId="0" borderId="0"/>
    <xf numFmtId="0" fontId="4" fillId="0" borderId="0"/>
    <xf numFmtId="43" fontId="14" fillId="0" borderId="0" applyFont="0" applyFill="0" applyBorder="0" applyAlignment="0" applyProtection="0"/>
    <xf numFmtId="0" fontId="35" fillId="0" borderId="0"/>
    <xf numFmtId="0" fontId="3" fillId="0" borderId="0"/>
    <xf numFmtId="0" fontId="3" fillId="0" borderId="0"/>
    <xf numFmtId="44" fontId="38" fillId="0" borderId="0" applyFont="0" applyFill="0" applyBorder="0" applyAlignment="0" applyProtection="0"/>
  </cellStyleXfs>
  <cellXfs count="614">
    <xf numFmtId="0" fontId="0" fillId="0" borderId="0" xfId="0" applyAlignment="1"/>
    <xf numFmtId="0" fontId="10" fillId="0" borderId="0" xfId="0" applyFont="1" applyAlignment="1"/>
    <xf numFmtId="0" fontId="0" fillId="0" borderId="1" xfId="0" applyBorder="1" applyAlignment="1"/>
    <xf numFmtId="0" fontId="10" fillId="0" borderId="0" xfId="0" applyFont="1" applyAlignment="1">
      <alignment horizontal="center"/>
    </xf>
    <xf numFmtId="0" fontId="10" fillId="0" borderId="1" xfId="0" applyFont="1" applyBorder="1" applyAlignment="1"/>
    <xf numFmtId="0" fontId="13" fillId="0" borderId="0" xfId="0" applyFont="1" applyAlignment="1" applyProtection="1">
      <alignment horizontal="left"/>
      <protection locked="0"/>
    </xf>
    <xf numFmtId="3" fontId="10" fillId="0" borderId="3" xfId="0" applyNumberFormat="1" applyFont="1" applyBorder="1" applyAlignment="1"/>
    <xf numFmtId="0" fontId="10" fillId="0" borderId="0" xfId="0" applyFont="1" applyAlignment="1">
      <alignment horizontal="right"/>
    </xf>
    <xf numFmtId="3" fontId="0" fillId="0" borderId="0" xfId="0" applyNumberFormat="1" applyAlignment="1"/>
    <xf numFmtId="0" fontId="18" fillId="0" borderId="0" xfId="10"/>
    <xf numFmtId="0" fontId="20" fillId="0" borderId="0" xfId="10" applyFont="1"/>
    <xf numFmtId="0" fontId="18" fillId="0" borderId="0" xfId="10" applyAlignment="1">
      <alignment wrapText="1"/>
    </xf>
    <xf numFmtId="9" fontId="18" fillId="0" borderId="0" xfId="10" applyNumberFormat="1"/>
    <xf numFmtId="0" fontId="14" fillId="0" borderId="0" xfId="10" applyFont="1"/>
    <xf numFmtId="9" fontId="10" fillId="0" borderId="0" xfId="10" applyNumberFormat="1" applyFont="1"/>
    <xf numFmtId="0" fontId="18" fillId="2" borderId="0" xfId="10" applyFill="1"/>
    <xf numFmtId="0" fontId="24" fillId="0" borderId="0" xfId="0" applyFont="1" applyAlignment="1">
      <alignment horizontal="left"/>
    </xf>
    <xf numFmtId="0" fontId="22" fillId="0" borderId="0" xfId="0" applyFont="1" applyAlignment="1"/>
    <xf numFmtId="0" fontId="14" fillId="0" borderId="0" xfId="0" applyFont="1" applyAlignment="1"/>
    <xf numFmtId="0" fontId="10" fillId="0" borderId="0" xfId="0" applyFont="1" applyAlignment="1">
      <alignment horizontal="left"/>
    </xf>
    <xf numFmtId="0" fontId="0" fillId="4" borderId="0" xfId="0" applyFill="1" applyAlignment="1"/>
    <xf numFmtId="0" fontId="6" fillId="0" borderId="0" xfId="24"/>
    <xf numFmtId="0" fontId="18" fillId="0" borderId="0" xfId="10" applyAlignment="1">
      <alignment horizontal="center"/>
    </xf>
    <xf numFmtId="0" fontId="26" fillId="2" borderId="0" xfId="10" applyFont="1" applyFill="1" applyAlignment="1">
      <alignment horizontal="right"/>
    </xf>
    <xf numFmtId="0" fontId="26" fillId="0" borderId="0" xfId="10" applyFont="1"/>
    <xf numFmtId="0" fontId="25" fillId="0" borderId="0" xfId="10" applyFont="1"/>
    <xf numFmtId="9" fontId="26" fillId="0" borderId="0" xfId="17" applyFont="1"/>
    <xf numFmtId="9" fontId="25" fillId="0" borderId="0" xfId="17" applyFont="1"/>
    <xf numFmtId="43" fontId="25" fillId="0" borderId="0" xfId="18" applyFont="1"/>
    <xf numFmtId="0" fontId="0" fillId="0" borderId="0" xfId="0" applyAlignment="1" applyProtection="1">
      <protection locked="0"/>
    </xf>
    <xf numFmtId="0" fontId="10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3" fontId="10" fillId="0" borderId="0" xfId="0" applyNumberFormat="1" applyFont="1" applyAlignment="1"/>
    <xf numFmtId="0" fontId="9" fillId="0" borderId="0" xfId="0" applyFont="1" applyAlignment="1"/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/>
    </xf>
    <xf numFmtId="3" fontId="10" fillId="0" borderId="0" xfId="5" applyFont="1"/>
    <xf numFmtId="3" fontId="10" fillId="0" borderId="3" xfId="5" applyFont="1" applyBorder="1"/>
    <xf numFmtId="3" fontId="10" fillId="0" borderId="2" xfId="5" applyFont="1" applyBorder="1"/>
    <xf numFmtId="3" fontId="10" fillId="0" borderId="1" xfId="0" applyNumberFormat="1" applyFont="1" applyBorder="1" applyAlignment="1"/>
    <xf numFmtId="3" fontId="10" fillId="0" borderId="2" xfId="0" applyNumberFormat="1" applyFont="1" applyBorder="1" applyAlignment="1"/>
    <xf numFmtId="3" fontId="14" fillId="0" borderId="0" xfId="0" applyNumberFormat="1" applyFont="1" applyAlignment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 applyProtection="1">
      <protection locked="0"/>
    </xf>
    <xf numFmtId="0" fontId="0" fillId="0" borderId="0" xfId="0" applyAlignment="1">
      <alignment horizontal="right"/>
    </xf>
    <xf numFmtId="0" fontId="13" fillId="0" borderId="0" xfId="0" applyFont="1" applyAlignment="1"/>
    <xf numFmtId="3" fontId="10" fillId="0" borderId="0" xfId="0" applyNumberFormat="1" applyFont="1" applyAlignment="1">
      <alignment horizontal="left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quotePrefix="1" applyAlignment="1" applyProtection="1">
      <alignment horizontal="left"/>
      <protection locked="0"/>
    </xf>
    <xf numFmtId="0" fontId="11" fillId="0" borderId="0" xfId="0" applyFont="1" applyAlignment="1"/>
    <xf numFmtId="169" fontId="14" fillId="0" borderId="0" xfId="0" quotePrefix="1" applyNumberFormat="1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170" fontId="6" fillId="0" borderId="0" xfId="18" applyNumberFormat="1" applyFont="1"/>
    <xf numFmtId="3" fontId="10" fillId="0" borderId="3" xfId="0" applyNumberFormat="1" applyFont="1" applyBorder="1" applyAlignment="1">
      <alignment horizontal="center"/>
    </xf>
    <xf numFmtId="0" fontId="19" fillId="0" borderId="13" xfId="24" applyFont="1" applyBorder="1"/>
    <xf numFmtId="0" fontId="22" fillId="0" borderId="13" xfId="0" applyFont="1" applyBorder="1" applyAlignment="1"/>
    <xf numFmtId="0" fontId="6" fillId="0" borderId="13" xfId="24" applyBorder="1"/>
    <xf numFmtId="0" fontId="24" fillId="0" borderId="13" xfId="0" applyFont="1" applyBorder="1" applyAlignment="1">
      <alignment horizontal="left"/>
    </xf>
    <xf numFmtId="0" fontId="10" fillId="0" borderId="13" xfId="0" applyFont="1" applyBorder="1" applyAlignment="1"/>
    <xf numFmtId="170" fontId="19" fillId="0" borderId="5" xfId="18" applyNumberFormat="1" applyFont="1" applyBorder="1" applyAlignment="1">
      <alignment vertical="top" wrapText="1"/>
    </xf>
    <xf numFmtId="170" fontId="26" fillId="0" borderId="13" xfId="18" applyNumberFormat="1" applyFont="1" applyBorder="1" applyAlignment="1">
      <alignment horizontal="center"/>
    </xf>
    <xf numFmtId="170" fontId="26" fillId="0" borderId="13" xfId="18" applyNumberFormat="1" applyFont="1" applyBorder="1"/>
    <xf numFmtId="0" fontId="19" fillId="3" borderId="11" xfId="24" applyFont="1" applyFill="1" applyBorder="1"/>
    <xf numFmtId="170" fontId="25" fillId="5" borderId="11" xfId="18" applyNumberFormat="1" applyFont="1" applyFill="1" applyBorder="1" applyAlignment="1">
      <alignment horizontal="center" vertical="top" wrapText="1"/>
    </xf>
    <xf numFmtId="170" fontId="19" fillId="2" borderId="18" xfId="18" applyNumberFormat="1" applyFont="1" applyFill="1" applyBorder="1" applyAlignment="1">
      <alignment horizontal="center" vertical="top" wrapText="1"/>
    </xf>
    <xf numFmtId="170" fontId="19" fillId="2" borderId="11" xfId="18" applyNumberFormat="1" applyFont="1" applyFill="1" applyBorder="1" applyAlignment="1">
      <alignment horizontal="center" vertical="top" wrapText="1"/>
    </xf>
    <xf numFmtId="170" fontId="19" fillId="0" borderId="9" xfId="18" applyNumberFormat="1" applyFont="1" applyFill="1" applyBorder="1" applyAlignment="1">
      <alignment horizontal="center" vertical="top" wrapText="1"/>
    </xf>
    <xf numFmtId="170" fontId="19" fillId="0" borderId="13" xfId="18" applyNumberFormat="1" applyFont="1" applyFill="1" applyBorder="1" applyAlignment="1">
      <alignment horizontal="center" vertical="top" wrapText="1"/>
    </xf>
    <xf numFmtId="170" fontId="19" fillId="0" borderId="4" xfId="18" applyNumberFormat="1" applyFont="1" applyFill="1" applyBorder="1" applyAlignment="1">
      <alignment horizontal="center" vertical="top" wrapText="1"/>
    </xf>
    <xf numFmtId="170" fontId="19" fillId="0" borderId="0" xfId="18" applyNumberFormat="1" applyFont="1" applyFill="1" applyBorder="1" applyAlignment="1">
      <alignment vertical="top" wrapText="1"/>
    </xf>
    <xf numFmtId="170" fontId="25" fillId="0" borderId="13" xfId="18" applyNumberFormat="1" applyFont="1" applyFill="1" applyBorder="1" applyAlignment="1">
      <alignment horizontal="center" vertical="top" wrapText="1"/>
    </xf>
    <xf numFmtId="170" fontId="31" fillId="0" borderId="0" xfId="18" applyNumberFormat="1" applyFont="1"/>
    <xf numFmtId="170" fontId="27" fillId="0" borderId="0" xfId="18" applyNumberFormat="1" applyFont="1"/>
    <xf numFmtId="170" fontId="31" fillId="0" borderId="0" xfId="18" applyNumberFormat="1" applyFont="1" applyFill="1"/>
    <xf numFmtId="0" fontId="18" fillId="0" borderId="6" xfId="10" applyBorder="1"/>
    <xf numFmtId="0" fontId="18" fillId="0" borderId="7" xfId="10" applyBorder="1"/>
    <xf numFmtId="0" fontId="18" fillId="0" borderId="9" xfId="10" applyBorder="1"/>
    <xf numFmtId="0" fontId="18" fillId="0" borderId="10" xfId="10" applyBorder="1"/>
    <xf numFmtId="0" fontId="26" fillId="0" borderId="8" xfId="10" applyFont="1" applyBorder="1"/>
    <xf numFmtId="0" fontId="26" fillId="2" borderId="16" xfId="10" applyFont="1" applyFill="1" applyBorder="1" applyAlignment="1">
      <alignment horizontal="center"/>
    </xf>
    <xf numFmtId="0" fontId="6" fillId="0" borderId="14" xfId="24" applyBorder="1"/>
    <xf numFmtId="170" fontId="26" fillId="0" borderId="4" xfId="18" applyNumberFormat="1" applyFont="1" applyBorder="1"/>
    <xf numFmtId="0" fontId="19" fillId="0" borderId="25" xfId="25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/>
    </xf>
    <xf numFmtId="3" fontId="10" fillId="0" borderId="27" xfId="0" applyNumberFormat="1" applyFont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0" fillId="0" borderId="12" xfId="0" applyBorder="1" applyAlignment="1"/>
    <xf numFmtId="0" fontId="10" fillId="0" borderId="13" xfId="0" applyFont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19" fillId="0" borderId="0" xfId="24" applyFont="1"/>
    <xf numFmtId="170" fontId="19" fillId="0" borderId="9" xfId="18" applyNumberFormat="1" applyFont="1" applyBorder="1"/>
    <xf numFmtId="170" fontId="19" fillId="0" borderId="13" xfId="18" applyNumberFormat="1" applyFont="1" applyBorder="1"/>
    <xf numFmtId="170" fontId="19" fillId="0" borderId="4" xfId="18" applyNumberFormat="1" applyFont="1" applyBorder="1"/>
    <xf numFmtId="170" fontId="19" fillId="0" borderId="0" xfId="18" applyNumberFormat="1" applyFont="1"/>
    <xf numFmtId="170" fontId="25" fillId="0" borderId="13" xfId="18" applyNumberFormat="1" applyFont="1" applyBorder="1" applyAlignment="1">
      <alignment horizontal="center"/>
    </xf>
    <xf numFmtId="170" fontId="19" fillId="0" borderId="9" xfId="18" applyNumberFormat="1" applyFont="1" applyBorder="1" applyAlignment="1">
      <alignment horizontal="center"/>
    </xf>
    <xf numFmtId="170" fontId="19" fillId="0" borderId="13" xfId="18" applyNumberFormat="1" applyFont="1" applyBorder="1" applyAlignment="1">
      <alignment horizontal="center"/>
    </xf>
    <xf numFmtId="170" fontId="19" fillId="0" borderId="4" xfId="18" applyNumberFormat="1" applyFont="1" applyBorder="1" applyAlignment="1">
      <alignment horizontal="center"/>
    </xf>
    <xf numFmtId="170" fontId="19" fillId="0" borderId="0" xfId="18" applyNumberFormat="1" applyFont="1" applyAlignment="1">
      <alignment horizontal="center"/>
    </xf>
    <xf numFmtId="170" fontId="19" fillId="2" borderId="29" xfId="18" applyNumberFormat="1" applyFont="1" applyFill="1" applyBorder="1"/>
    <xf numFmtId="170" fontId="19" fillId="2" borderId="31" xfId="18" applyNumberFormat="1" applyFont="1" applyFill="1" applyBorder="1"/>
    <xf numFmtId="170" fontId="19" fillId="2" borderId="30" xfId="18" applyNumberFormat="1" applyFont="1" applyFill="1" applyBorder="1"/>
    <xf numFmtId="170" fontId="25" fillId="2" borderId="31" xfId="18" applyNumberFormat="1" applyFont="1" applyFill="1" applyBorder="1" applyAlignment="1">
      <alignment horizontal="center"/>
    </xf>
    <xf numFmtId="170" fontId="19" fillId="6" borderId="18" xfId="18" applyNumberFormat="1" applyFont="1" applyFill="1" applyBorder="1"/>
    <xf numFmtId="170" fontId="19" fillId="6" borderId="11" xfId="18" applyNumberFormat="1" applyFont="1" applyFill="1" applyBorder="1"/>
    <xf numFmtId="170" fontId="19" fillId="6" borderId="17" xfId="18" applyNumberFormat="1" applyFont="1" applyFill="1" applyBorder="1"/>
    <xf numFmtId="170" fontId="25" fillId="6" borderId="11" xfId="18" applyNumberFormat="1" applyFont="1" applyFill="1" applyBorder="1" applyAlignment="1">
      <alignment horizontal="center"/>
    </xf>
    <xf numFmtId="170" fontId="19" fillId="0" borderId="9" xfId="18" applyNumberFormat="1" applyFont="1" applyFill="1" applyBorder="1" applyAlignment="1">
      <alignment horizontal="center"/>
    </xf>
    <xf numFmtId="170" fontId="19" fillId="0" borderId="13" xfId="18" applyNumberFormat="1" applyFont="1" applyFill="1" applyBorder="1"/>
    <xf numFmtId="170" fontId="19" fillId="0" borderId="13" xfId="18" applyNumberFormat="1" applyFont="1" applyFill="1" applyBorder="1" applyAlignment="1">
      <alignment horizontal="center"/>
    </xf>
    <xf numFmtId="170" fontId="19" fillId="0" borderId="4" xfId="18" applyNumberFormat="1" applyFont="1" applyFill="1" applyBorder="1" applyAlignment="1">
      <alignment horizontal="center"/>
    </xf>
    <xf numFmtId="0" fontId="14" fillId="0" borderId="1" xfId="0" applyFont="1" applyBorder="1" applyAlignment="1"/>
    <xf numFmtId="0" fontId="10" fillId="6" borderId="18" xfId="0" applyFont="1" applyFill="1" applyBorder="1" applyAlignment="1"/>
    <xf numFmtId="0" fontId="0" fillId="6" borderId="26" xfId="0" applyFill="1" applyBorder="1" applyAlignment="1"/>
    <xf numFmtId="0" fontId="10" fillId="2" borderId="2" xfId="0" applyFont="1" applyFill="1" applyBorder="1" applyAlignment="1">
      <alignment horizontal="left"/>
    </xf>
    <xf numFmtId="0" fontId="24" fillId="2" borderId="2" xfId="0" applyFont="1" applyFill="1" applyBorder="1" applyAlignment="1">
      <alignment horizontal="left"/>
    </xf>
    <xf numFmtId="170" fontId="22" fillId="0" borderId="0" xfId="18" applyNumberFormat="1" applyFont="1" applyAlignment="1"/>
    <xf numFmtId="170" fontId="22" fillId="0" borderId="9" xfId="18" applyNumberFormat="1" applyFont="1" applyFill="1" applyBorder="1" applyAlignment="1"/>
    <xf numFmtId="170" fontId="22" fillId="0" borderId="0" xfId="18" applyNumberFormat="1" applyFont="1" applyFill="1" applyBorder="1" applyAlignment="1"/>
    <xf numFmtId="170" fontId="22" fillId="0" borderId="13" xfId="18" applyNumberFormat="1" applyFont="1" applyFill="1" applyBorder="1" applyAlignment="1"/>
    <xf numFmtId="170" fontId="22" fillId="0" borderId="13" xfId="18" applyNumberFormat="1" applyFont="1" applyBorder="1" applyAlignment="1"/>
    <xf numFmtId="170" fontId="0" fillId="0" borderId="0" xfId="18" applyNumberFormat="1" applyFont="1" applyAlignment="1"/>
    <xf numFmtId="170" fontId="10" fillId="0" borderId="9" xfId="18" applyNumberFormat="1" applyFont="1" applyFill="1" applyBorder="1" applyAlignment="1"/>
    <xf numFmtId="170" fontId="10" fillId="0" borderId="0" xfId="18" applyNumberFormat="1" applyFont="1" applyFill="1" applyBorder="1" applyAlignment="1"/>
    <xf numFmtId="170" fontId="10" fillId="0" borderId="13" xfId="18" applyNumberFormat="1" applyFont="1" applyFill="1" applyBorder="1" applyAlignment="1"/>
    <xf numFmtId="170" fontId="10" fillId="0" borderId="13" xfId="18" applyNumberFormat="1" applyFont="1" applyBorder="1" applyAlignment="1"/>
    <xf numFmtId="170" fontId="10" fillId="0" borderId="9" xfId="18" applyNumberFormat="1" applyFont="1" applyFill="1" applyBorder="1"/>
    <xf numFmtId="170" fontId="10" fillId="0" borderId="0" xfId="18" applyNumberFormat="1" applyFont="1" applyFill="1" applyBorder="1"/>
    <xf numFmtId="170" fontId="10" fillId="0" borderId="13" xfId="18" applyNumberFormat="1" applyFont="1" applyFill="1" applyBorder="1"/>
    <xf numFmtId="170" fontId="10" fillId="2" borderId="29" xfId="18" applyNumberFormat="1" applyFont="1" applyFill="1" applyBorder="1" applyAlignment="1"/>
    <xf numFmtId="170" fontId="10" fillId="2" borderId="2" xfId="18" applyNumberFormat="1" applyFont="1" applyFill="1" applyBorder="1" applyAlignment="1"/>
    <xf numFmtId="170" fontId="0" fillId="2" borderId="2" xfId="18" applyNumberFormat="1" applyFont="1" applyFill="1" applyBorder="1" applyAlignment="1"/>
    <xf numFmtId="170" fontId="10" fillId="2" borderId="31" xfId="18" applyNumberFormat="1" applyFont="1" applyFill="1" applyBorder="1" applyAlignment="1"/>
    <xf numFmtId="170" fontId="0" fillId="0" borderId="9" xfId="18" applyNumberFormat="1" applyFont="1" applyFill="1" applyBorder="1" applyAlignment="1"/>
    <xf numFmtId="170" fontId="0" fillId="0" borderId="0" xfId="18" applyNumberFormat="1" applyFont="1" applyFill="1" applyBorder="1" applyAlignment="1"/>
    <xf numFmtId="170" fontId="0" fillId="0" borderId="13" xfId="18" applyNumberFormat="1" applyFont="1" applyFill="1" applyBorder="1" applyAlignment="1"/>
    <xf numFmtId="170" fontId="0" fillId="0" borderId="13" xfId="18" applyNumberFormat="1" applyFont="1" applyBorder="1" applyAlignment="1"/>
    <xf numFmtId="170" fontId="0" fillId="0" borderId="9" xfId="18" applyNumberFormat="1" applyFont="1" applyBorder="1" applyAlignment="1"/>
    <xf numFmtId="170" fontId="0" fillId="0" borderId="0" xfId="18" applyNumberFormat="1" applyFont="1" applyBorder="1" applyAlignment="1"/>
    <xf numFmtId="170" fontId="22" fillId="0" borderId="21" xfId="18" applyNumberFormat="1" applyFont="1" applyFill="1" applyBorder="1" applyAlignment="1"/>
    <xf numFmtId="170" fontId="22" fillId="0" borderId="1" xfId="18" applyNumberFormat="1" applyFont="1" applyFill="1" applyBorder="1" applyAlignment="1"/>
    <xf numFmtId="170" fontId="22" fillId="0" borderId="19" xfId="18" applyNumberFormat="1" applyFont="1" applyFill="1" applyBorder="1" applyAlignment="1"/>
    <xf numFmtId="170" fontId="22" fillId="0" borderId="19" xfId="18" applyNumberFormat="1" applyFont="1" applyBorder="1" applyAlignment="1"/>
    <xf numFmtId="170" fontId="0" fillId="0" borderId="0" xfId="18" applyNumberFormat="1" applyFont="1" applyFill="1" applyAlignment="1"/>
    <xf numFmtId="170" fontId="10" fillId="6" borderId="18" xfId="18" applyNumberFormat="1" applyFont="1" applyFill="1" applyBorder="1" applyAlignment="1"/>
    <xf numFmtId="170" fontId="10" fillId="6" borderId="26" xfId="18" applyNumberFormat="1" applyFont="1" applyFill="1" applyBorder="1" applyAlignment="1"/>
    <xf numFmtId="170" fontId="0" fillId="6" borderId="26" xfId="18" applyNumberFormat="1" applyFont="1" applyFill="1" applyBorder="1" applyAlignment="1"/>
    <xf numFmtId="170" fontId="14" fillId="0" borderId="9" xfId="18" applyNumberFormat="1" applyFont="1" applyBorder="1" applyAlignment="1"/>
    <xf numFmtId="0" fontId="10" fillId="0" borderId="6" xfId="0" applyFont="1" applyBorder="1" applyAlignment="1"/>
    <xf numFmtId="0" fontId="0" fillId="0" borderId="7" xfId="0" applyBorder="1" applyAlignment="1"/>
    <xf numFmtId="170" fontId="10" fillId="0" borderId="7" xfId="18" applyNumberFormat="1" applyFont="1" applyFill="1" applyBorder="1" applyAlignment="1"/>
    <xf numFmtId="170" fontId="0" fillId="0" borderId="7" xfId="18" applyNumberFormat="1" applyFont="1" applyBorder="1" applyAlignment="1"/>
    <xf numFmtId="170" fontId="10" fillId="0" borderId="6" xfId="18" applyNumberFormat="1" applyFont="1" applyFill="1" applyBorder="1" applyAlignment="1"/>
    <xf numFmtId="170" fontId="10" fillId="0" borderId="12" xfId="18" applyNumberFormat="1" applyFont="1" applyFill="1" applyBorder="1" applyAlignment="1"/>
    <xf numFmtId="170" fontId="10" fillId="0" borderId="12" xfId="18" applyNumberFormat="1" applyFont="1" applyBorder="1" applyAlignment="1"/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9" xfId="24" applyBorder="1"/>
    <xf numFmtId="0" fontId="6" fillId="0" borderId="15" xfId="24" applyBorder="1"/>
    <xf numFmtId="0" fontId="34" fillId="0" borderId="12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3" fontId="34" fillId="0" borderId="22" xfId="0" applyNumberFormat="1" applyFont="1" applyBorder="1" applyAlignment="1">
      <alignment horizontal="center"/>
    </xf>
    <xf numFmtId="170" fontId="34" fillId="0" borderId="13" xfId="18" applyNumberFormat="1" applyFont="1" applyBorder="1" applyAlignment="1"/>
    <xf numFmtId="170" fontId="34" fillId="0" borderId="13" xfId="18" applyNumberFormat="1" applyFont="1" applyFill="1" applyBorder="1"/>
    <xf numFmtId="170" fontId="34" fillId="2" borderId="31" xfId="18" applyNumberFormat="1" applyFont="1" applyFill="1" applyBorder="1" applyAlignment="1"/>
    <xf numFmtId="170" fontId="34" fillId="0" borderId="12" xfId="18" applyNumberFormat="1" applyFont="1" applyBorder="1" applyAlignment="1"/>
    <xf numFmtId="170" fontId="34" fillId="6" borderId="11" xfId="18" applyNumberFormat="1" applyFont="1" applyFill="1" applyBorder="1" applyAlignment="1"/>
    <xf numFmtId="167" fontId="0" fillId="0" borderId="0" xfId="17" applyNumberFormat="1" applyFont="1" applyAlignment="1" applyProtection="1">
      <protection locked="0"/>
    </xf>
    <xf numFmtId="3" fontId="10" fillId="0" borderId="0" xfId="5" applyFont="1" applyFill="1"/>
    <xf numFmtId="170" fontId="0" fillId="0" borderId="0" xfId="18" applyNumberFormat="1" applyFont="1" applyAlignment="1" applyProtection="1">
      <protection locked="0"/>
    </xf>
    <xf numFmtId="0" fontId="19" fillId="0" borderId="12" xfId="30" applyFont="1" applyBorder="1"/>
    <xf numFmtId="0" fontId="4" fillId="0" borderId="6" xfId="30" applyBorder="1"/>
    <xf numFmtId="0" fontId="4" fillId="0" borderId="7" xfId="30" applyBorder="1"/>
    <xf numFmtId="0" fontId="26" fillId="0" borderId="8" xfId="30" applyFont="1" applyBorder="1"/>
    <xf numFmtId="0" fontId="25" fillId="0" borderId="8" xfId="30" applyFont="1" applyBorder="1"/>
    <xf numFmtId="0" fontId="4" fillId="0" borderId="0" xfId="30"/>
    <xf numFmtId="0" fontId="25" fillId="0" borderId="0" xfId="30" applyFont="1"/>
    <xf numFmtId="0" fontId="4" fillId="0" borderId="14" xfId="30" applyBorder="1" applyAlignment="1">
      <alignment horizontal="center"/>
    </xf>
    <xf numFmtId="0" fontId="4" fillId="0" borderId="15" xfId="30" applyBorder="1" applyAlignment="1">
      <alignment horizontal="center"/>
    </xf>
    <xf numFmtId="0" fontId="4" fillId="0" borderId="10" xfId="30" applyBorder="1" applyAlignment="1">
      <alignment horizontal="center"/>
    </xf>
    <xf numFmtId="0" fontId="4" fillId="2" borderId="15" xfId="30" applyFill="1" applyBorder="1" applyAlignment="1">
      <alignment horizontal="center"/>
    </xf>
    <xf numFmtId="0" fontId="4" fillId="2" borderId="10" xfId="30" applyFill="1" applyBorder="1" applyAlignment="1">
      <alignment horizontal="center"/>
    </xf>
    <xf numFmtId="0" fontId="26" fillId="2" borderId="16" xfId="30" applyFont="1" applyFill="1" applyBorder="1" applyAlignment="1">
      <alignment horizontal="center"/>
    </xf>
    <xf numFmtId="0" fontId="25" fillId="2" borderId="16" xfId="30" applyFont="1" applyFill="1" applyBorder="1" applyAlignment="1">
      <alignment horizontal="center"/>
    </xf>
    <xf numFmtId="0" fontId="4" fillId="0" borderId="0" xfId="30" applyAlignment="1">
      <alignment horizontal="center"/>
    </xf>
    <xf numFmtId="0" fontId="4" fillId="0" borderId="13" xfId="30" applyBorder="1"/>
    <xf numFmtId="0" fontId="4" fillId="0" borderId="9" xfId="30" applyBorder="1"/>
    <xf numFmtId="0" fontId="4" fillId="0" borderId="19" xfId="30" applyBorder="1"/>
    <xf numFmtId="0" fontId="4" fillId="0" borderId="21" xfId="30" applyBorder="1"/>
    <xf numFmtId="0" fontId="26" fillId="0" borderId="13" xfId="30" applyFont="1" applyBorder="1"/>
    <xf numFmtId="0" fontId="26" fillId="0" borderId="9" xfId="30" applyFont="1" applyBorder="1"/>
    <xf numFmtId="0" fontId="26" fillId="0" borderId="0" xfId="30" applyFont="1"/>
    <xf numFmtId="0" fontId="26" fillId="0" borderId="22" xfId="30" applyFont="1" applyBorder="1"/>
    <xf numFmtId="0" fontId="26" fillId="0" borderId="27" xfId="30" applyFont="1" applyBorder="1"/>
    <xf numFmtId="0" fontId="19" fillId="0" borderId="31" xfId="30" applyFont="1" applyBorder="1"/>
    <xf numFmtId="0" fontId="19" fillId="0" borderId="29" xfId="30" applyFont="1" applyBorder="1"/>
    <xf numFmtId="0" fontId="26" fillId="0" borderId="12" xfId="30" applyFont="1" applyBorder="1"/>
    <xf numFmtId="0" fontId="26" fillId="0" borderId="14" xfId="30" applyFont="1" applyBorder="1"/>
    <xf numFmtId="0" fontId="4" fillId="0" borderId="15" xfId="30" applyBorder="1"/>
    <xf numFmtId="43" fontId="26" fillId="0" borderId="4" xfId="18" applyFont="1" applyBorder="1"/>
    <xf numFmtId="43" fontId="25" fillId="0" borderId="4" xfId="18" applyFont="1" applyBorder="1"/>
    <xf numFmtId="43" fontId="26" fillId="0" borderId="20" xfId="18" applyFont="1" applyBorder="1"/>
    <xf numFmtId="43" fontId="25" fillId="0" borderId="20" xfId="18" applyFont="1" applyBorder="1"/>
    <xf numFmtId="43" fontId="26" fillId="0" borderId="0" xfId="18" applyFont="1"/>
    <xf numFmtId="43" fontId="26" fillId="0" borderId="3" xfId="18" applyFont="1" applyBorder="1"/>
    <xf numFmtId="43" fontId="26" fillId="0" borderId="27" xfId="18" applyFont="1" applyBorder="1"/>
    <xf numFmtId="43" fontId="26" fillId="0" borderId="28" xfId="18" applyFont="1" applyBorder="1"/>
    <xf numFmtId="43" fontId="25" fillId="0" borderId="28" xfId="18" applyFont="1" applyBorder="1"/>
    <xf numFmtId="43" fontId="19" fillId="0" borderId="2" xfId="18" applyFont="1" applyBorder="1"/>
    <xf numFmtId="43" fontId="19" fillId="0" borderId="29" xfId="18" applyFont="1" applyBorder="1"/>
    <xf numFmtId="43" fontId="25" fillId="0" borderId="30" xfId="18" applyFont="1" applyBorder="1"/>
    <xf numFmtId="43" fontId="19" fillId="0" borderId="2" xfId="18" applyFont="1" applyFill="1" applyBorder="1"/>
    <xf numFmtId="43" fontId="19" fillId="0" borderId="0" xfId="18" applyFont="1"/>
    <xf numFmtId="43" fontId="26" fillId="0" borderId="9" xfId="18" applyFont="1" applyBorder="1"/>
    <xf numFmtId="43" fontId="26" fillId="0" borderId="0" xfId="18" applyFont="1" applyFill="1"/>
    <xf numFmtId="43" fontId="26" fillId="0" borderId="8" xfId="18" applyFont="1" applyBorder="1"/>
    <xf numFmtId="43" fontId="25" fillId="0" borderId="8" xfId="18" applyFont="1" applyBorder="1"/>
    <xf numFmtId="43" fontId="26" fillId="0" borderId="16" xfId="18" applyFont="1" applyBorder="1"/>
    <xf numFmtId="43" fontId="25" fillId="0" borderId="16" xfId="18" applyFont="1" applyBorder="1"/>
    <xf numFmtId="43" fontId="26" fillId="0" borderId="27" xfId="18" applyFont="1" applyFill="1" applyBorder="1"/>
    <xf numFmtId="0" fontId="19" fillId="7" borderId="6" xfId="10" applyFont="1" applyFill="1" applyBorder="1"/>
    <xf numFmtId="0" fontId="18" fillId="0" borderId="4" xfId="10" applyBorder="1"/>
    <xf numFmtId="0" fontId="19" fillId="6" borderId="9" xfId="10" applyFont="1" applyFill="1" applyBorder="1"/>
    <xf numFmtId="0" fontId="4" fillId="0" borderId="4" xfId="30" applyBorder="1"/>
    <xf numFmtId="0" fontId="19" fillId="2" borderId="15" xfId="10" applyFont="1" applyFill="1" applyBorder="1"/>
    <xf numFmtId="42" fontId="19" fillId="2" borderId="16" xfId="10" applyNumberFormat="1" applyFont="1" applyFill="1" applyBorder="1"/>
    <xf numFmtId="0" fontId="3" fillId="0" borderId="0" xfId="33"/>
    <xf numFmtId="170" fontId="10" fillId="2" borderId="18" xfId="31" applyNumberFormat="1" applyFont="1" applyFill="1" applyBorder="1" applyAlignment="1">
      <alignment horizontal="center"/>
    </xf>
    <xf numFmtId="170" fontId="10" fillId="2" borderId="26" xfId="31" applyNumberFormat="1" applyFont="1" applyFill="1" applyBorder="1" applyAlignment="1">
      <alignment horizontal="center"/>
    </xf>
    <xf numFmtId="170" fontId="10" fillId="2" borderId="17" xfId="31" applyNumberFormat="1" applyFont="1" applyFill="1" applyBorder="1" applyAlignment="1">
      <alignment horizontal="center"/>
    </xf>
    <xf numFmtId="170" fontId="10" fillId="2" borderId="0" xfId="31" applyNumberFormat="1" applyFont="1" applyFill="1" applyAlignment="1">
      <alignment horizontal="center"/>
    </xf>
    <xf numFmtId="0" fontId="19" fillId="3" borderId="11" xfId="33" applyFont="1" applyFill="1" applyBorder="1"/>
    <xf numFmtId="170" fontId="19" fillId="0" borderId="24" xfId="31" applyNumberFormat="1" applyFont="1" applyBorder="1" applyAlignment="1">
      <alignment horizontal="center" vertical="top" wrapText="1"/>
    </xf>
    <xf numFmtId="170" fontId="19" fillId="0" borderId="23" xfId="31" applyNumberFormat="1" applyFont="1" applyBorder="1" applyAlignment="1">
      <alignment horizontal="center" vertical="top" wrapText="1"/>
    </xf>
    <xf numFmtId="170" fontId="19" fillId="0" borderId="25" xfId="31" applyNumberFormat="1" applyFont="1" applyBorder="1" applyAlignment="1">
      <alignment horizontal="center" vertical="top" wrapText="1"/>
    </xf>
    <xf numFmtId="170" fontId="19" fillId="0" borderId="17" xfId="31" applyNumberFormat="1" applyFont="1" applyBorder="1" applyAlignment="1">
      <alignment horizontal="center" vertical="top" wrapText="1"/>
    </xf>
    <xf numFmtId="0" fontId="19" fillId="0" borderId="12" xfId="33" applyFont="1" applyBorder="1"/>
    <xf numFmtId="170" fontId="3" fillId="0" borderId="0" xfId="31" applyNumberFormat="1" applyFont="1"/>
    <xf numFmtId="170" fontId="31" fillId="0" borderId="0" xfId="31" applyNumberFormat="1" applyFont="1"/>
    <xf numFmtId="170" fontId="25" fillId="0" borderId="4" xfId="31" applyNumberFormat="1" applyFont="1" applyBorder="1" applyAlignment="1">
      <alignment horizontal="center" vertical="top" wrapText="1"/>
    </xf>
    <xf numFmtId="0" fontId="19" fillId="0" borderId="0" xfId="33" applyFont="1"/>
    <xf numFmtId="170" fontId="26" fillId="0" borderId="4" xfId="31" applyNumberFormat="1" applyFont="1" applyBorder="1"/>
    <xf numFmtId="170" fontId="19" fillId="11" borderId="4" xfId="31" applyNumberFormat="1" applyFont="1" applyFill="1" applyBorder="1" applyAlignment="1">
      <alignment horizontal="center"/>
    </xf>
    <xf numFmtId="170" fontId="19" fillId="8" borderId="0" xfId="31" applyNumberFormat="1" applyFont="1" applyFill="1" applyAlignment="1">
      <alignment horizontal="center"/>
    </xf>
    <xf numFmtId="170" fontId="19" fillId="8" borderId="4" xfId="31" applyNumberFormat="1" applyFont="1" applyFill="1" applyBorder="1" applyAlignment="1">
      <alignment horizontal="center"/>
    </xf>
    <xf numFmtId="0" fontId="19" fillId="2" borderId="10" xfId="10" applyFont="1" applyFill="1" applyBorder="1" applyAlignment="1">
      <alignment horizontal="center"/>
    </xf>
    <xf numFmtId="0" fontId="19" fillId="0" borderId="13" xfId="33" applyFont="1" applyBorder="1"/>
    <xf numFmtId="170" fontId="19" fillId="0" borderId="4" xfId="31" applyNumberFormat="1" applyFont="1" applyBorder="1"/>
    <xf numFmtId="0" fontId="10" fillId="0" borderId="14" xfId="0" applyFont="1" applyBorder="1" applyAlignment="1"/>
    <xf numFmtId="170" fontId="19" fillId="8" borderId="16" xfId="31" applyNumberFormat="1" applyFont="1" applyFill="1" applyBorder="1" applyAlignment="1">
      <alignment horizontal="center"/>
    </xf>
    <xf numFmtId="170" fontId="10" fillId="11" borderId="0" xfId="31" applyNumberFormat="1" applyFont="1" applyFill="1" applyAlignment="1">
      <alignment horizontal="center"/>
    </xf>
    <xf numFmtId="170" fontId="19" fillId="11" borderId="17" xfId="31" applyNumberFormat="1" applyFont="1" applyFill="1" applyBorder="1" applyAlignment="1">
      <alignment horizontal="center" vertical="top" wrapText="1"/>
    </xf>
    <xf numFmtId="170" fontId="19" fillId="11" borderId="16" xfId="31" applyNumberFormat="1" applyFont="1" applyFill="1" applyBorder="1" applyAlignment="1">
      <alignment horizontal="center"/>
    </xf>
    <xf numFmtId="170" fontId="19" fillId="6" borderId="0" xfId="33" applyNumberFormat="1" applyFont="1" applyFill="1"/>
    <xf numFmtId="42" fontId="4" fillId="0" borderId="0" xfId="30" applyNumberFormat="1"/>
    <xf numFmtId="43" fontId="26" fillId="8" borderId="4" xfId="18" applyFont="1" applyFill="1" applyBorder="1"/>
    <xf numFmtId="43" fontId="26" fillId="8" borderId="20" xfId="18" applyFont="1" applyFill="1" applyBorder="1"/>
    <xf numFmtId="0" fontId="36" fillId="0" borderId="0" xfId="0" applyFont="1" applyAlignment="1"/>
    <xf numFmtId="0" fontId="28" fillId="0" borderId="0" xfId="20"/>
    <xf numFmtId="0" fontId="32" fillId="0" borderId="0" xfId="20" applyFont="1"/>
    <xf numFmtId="167" fontId="0" fillId="0" borderId="0" xfId="22" applyNumberFormat="1" applyFont="1" applyProtection="1"/>
    <xf numFmtId="0" fontId="19" fillId="0" borderId="0" xfId="21" applyFont="1"/>
    <xf numFmtId="167" fontId="10" fillId="0" borderId="0" xfId="22" applyNumberFormat="1" applyFont="1" applyProtection="1"/>
    <xf numFmtId="3" fontId="28" fillId="0" borderId="0" xfId="20" applyNumberFormat="1"/>
    <xf numFmtId="167" fontId="0" fillId="0" borderId="0" xfId="22" applyNumberFormat="1" applyFont="1" applyBorder="1" applyProtection="1"/>
    <xf numFmtId="0" fontId="28" fillId="0" borderId="1" xfId="20" applyBorder="1"/>
    <xf numFmtId="3" fontId="28" fillId="0" borderId="1" xfId="20" applyNumberFormat="1" applyBorder="1"/>
    <xf numFmtId="167" fontId="0" fillId="0" borderId="1" xfId="22" applyNumberFormat="1" applyFont="1" applyBorder="1" applyProtection="1"/>
    <xf numFmtId="3" fontId="32" fillId="0" borderId="0" xfId="20" applyNumberFormat="1" applyFont="1"/>
    <xf numFmtId="0" fontId="33" fillId="0" borderId="0" xfId="20" applyFont="1"/>
    <xf numFmtId="0" fontId="29" fillId="0" borderId="0" xfId="20" applyFont="1" applyAlignment="1">
      <alignment horizontal="right"/>
    </xf>
    <xf numFmtId="0" fontId="29" fillId="0" borderId="0" xfId="20" applyFont="1"/>
    <xf numFmtId="170" fontId="19" fillId="0" borderId="0" xfId="31" applyNumberFormat="1" applyFont="1" applyAlignment="1" applyProtection="1">
      <alignment horizontal="center"/>
      <protection locked="0"/>
    </xf>
    <xf numFmtId="170" fontId="19" fillId="0" borderId="4" xfId="31" applyNumberFormat="1" applyFont="1" applyBorder="1" applyAlignment="1" applyProtection="1">
      <alignment horizontal="center"/>
      <protection locked="0"/>
    </xf>
    <xf numFmtId="170" fontId="19" fillId="8" borderId="10" xfId="31" applyNumberFormat="1" applyFont="1" applyFill="1" applyBorder="1" applyAlignment="1">
      <alignment horizontal="center"/>
    </xf>
    <xf numFmtId="0" fontId="10" fillId="7" borderId="0" xfId="10" applyFont="1" applyFill="1" applyProtection="1">
      <protection locked="0"/>
    </xf>
    <xf numFmtId="0" fontId="18" fillId="4" borderId="0" xfId="10" applyFill="1" applyProtection="1">
      <protection locked="0"/>
    </xf>
    <xf numFmtId="0" fontId="18" fillId="0" borderId="0" xfId="10" applyProtection="1">
      <protection locked="0"/>
    </xf>
    <xf numFmtId="0" fontId="22" fillId="7" borderId="0" xfId="10" applyFont="1" applyFill="1" applyProtection="1">
      <protection locked="0"/>
    </xf>
    <xf numFmtId="0" fontId="0" fillId="4" borderId="0" xfId="0" applyFill="1" applyAlignment="1" applyProtection="1">
      <protection locked="0"/>
    </xf>
    <xf numFmtId="0" fontId="14" fillId="0" borderId="0" xfId="10" applyFont="1" applyProtection="1">
      <protection locked="0"/>
    </xf>
    <xf numFmtId="0" fontId="10" fillId="3" borderId="0" xfId="10" applyFont="1" applyFill="1" applyProtection="1">
      <protection locked="0"/>
    </xf>
    <xf numFmtId="0" fontId="22" fillId="3" borderId="0" xfId="10" applyFont="1" applyFill="1" applyProtection="1">
      <protection locked="0"/>
    </xf>
    <xf numFmtId="0" fontId="10" fillId="6" borderId="0" xfId="10" applyFont="1" applyFill="1" applyProtection="1">
      <protection locked="0"/>
    </xf>
    <xf numFmtId="0" fontId="14" fillId="6" borderId="0" xfId="10" applyFont="1" applyFill="1" applyProtection="1">
      <protection locked="0"/>
    </xf>
    <xf numFmtId="0" fontId="10" fillId="10" borderId="0" xfId="10" applyFont="1" applyFill="1" applyProtection="1">
      <protection locked="0"/>
    </xf>
    <xf numFmtId="0" fontId="14" fillId="10" borderId="0" xfId="10" applyFont="1" applyFill="1" applyProtection="1">
      <protection locked="0"/>
    </xf>
    <xf numFmtId="0" fontId="10" fillId="2" borderId="0" xfId="10" applyFont="1" applyFill="1" applyProtection="1">
      <protection locked="0"/>
    </xf>
    <xf numFmtId="170" fontId="34" fillId="0" borderId="13" xfId="18" applyNumberFormat="1" applyFont="1" applyFill="1" applyBorder="1" applyAlignment="1"/>
    <xf numFmtId="0" fontId="28" fillId="0" borderId="6" xfId="20" applyBorder="1" applyAlignment="1">
      <alignment horizontal="center"/>
    </xf>
    <xf numFmtId="0" fontId="28" fillId="0" borderId="7" xfId="20" applyBorder="1" applyAlignment="1">
      <alignment horizontal="center"/>
    </xf>
    <xf numFmtId="0" fontId="28" fillId="0" borderId="8" xfId="20" applyBorder="1" applyAlignment="1">
      <alignment horizontal="center"/>
    </xf>
    <xf numFmtId="0" fontId="32" fillId="0" borderId="9" xfId="20" applyFont="1" applyBorder="1" applyAlignment="1">
      <alignment horizontal="center"/>
    </xf>
    <xf numFmtId="0" fontId="32" fillId="0" borderId="0" xfId="20" applyFont="1" applyAlignment="1">
      <alignment horizontal="center"/>
    </xf>
    <xf numFmtId="0" fontId="32" fillId="0" borderId="4" xfId="20" applyFont="1" applyBorder="1" applyAlignment="1">
      <alignment horizontal="center"/>
    </xf>
    <xf numFmtId="170" fontId="0" fillId="0" borderId="9" xfId="18" applyNumberFormat="1" applyFont="1" applyBorder="1" applyProtection="1"/>
    <xf numFmtId="167" fontId="0" fillId="0" borderId="4" xfId="22" applyNumberFormat="1" applyFont="1" applyBorder="1" applyProtection="1"/>
    <xf numFmtId="170" fontId="10" fillId="0" borderId="9" xfId="18" applyNumberFormat="1" applyFont="1" applyBorder="1" applyProtection="1"/>
    <xf numFmtId="167" fontId="32" fillId="0" borderId="0" xfId="17" applyNumberFormat="1" applyFont="1" applyBorder="1" applyProtection="1"/>
    <xf numFmtId="167" fontId="32" fillId="0" borderId="4" xfId="17" applyNumberFormat="1" applyFont="1" applyBorder="1" applyProtection="1"/>
    <xf numFmtId="0" fontId="28" fillId="0" borderId="4" xfId="20" applyBorder="1"/>
    <xf numFmtId="167" fontId="32" fillId="0" borderId="0" xfId="20" applyNumberFormat="1" applyFont="1"/>
    <xf numFmtId="167" fontId="32" fillId="0" borderId="4" xfId="20" applyNumberFormat="1" applyFont="1" applyBorder="1"/>
    <xf numFmtId="3" fontId="19" fillId="0" borderId="9" xfId="21" applyNumberFormat="1" applyFont="1" applyBorder="1"/>
    <xf numFmtId="3" fontId="7" fillId="0" borderId="9" xfId="21" applyNumberFormat="1" applyBorder="1"/>
    <xf numFmtId="167" fontId="10" fillId="0" borderId="0" xfId="22" applyNumberFormat="1" applyFont="1" applyBorder="1" applyProtection="1"/>
    <xf numFmtId="167" fontId="10" fillId="0" borderId="4" xfId="22" applyNumberFormat="1" applyFont="1" applyBorder="1" applyProtection="1"/>
    <xf numFmtId="0" fontId="28" fillId="0" borderId="9" xfId="20" applyBorder="1"/>
    <xf numFmtId="3" fontId="19" fillId="0" borderId="15" xfId="21" applyNumberFormat="1" applyFont="1" applyBorder="1"/>
    <xf numFmtId="167" fontId="32" fillId="0" borderId="10" xfId="17" applyNumberFormat="1" applyFont="1" applyBorder="1" applyProtection="1"/>
    <xf numFmtId="167" fontId="32" fillId="0" borderId="16" xfId="17" applyNumberFormat="1" applyFont="1" applyBorder="1" applyProtection="1"/>
    <xf numFmtId="0" fontId="28" fillId="0" borderId="6" xfId="20" applyBorder="1"/>
    <xf numFmtId="0" fontId="28" fillId="0" borderId="8" xfId="20" applyBorder="1"/>
    <xf numFmtId="3" fontId="7" fillId="0" borderId="4" xfId="21" applyNumberFormat="1" applyBorder="1"/>
    <xf numFmtId="3" fontId="19" fillId="0" borderId="4" xfId="21" applyNumberFormat="1" applyFont="1" applyBorder="1"/>
    <xf numFmtId="3" fontId="19" fillId="0" borderId="16" xfId="21" applyNumberFormat="1" applyFont="1" applyBorder="1"/>
    <xf numFmtId="167" fontId="0" fillId="0" borderId="9" xfId="22" applyNumberFormat="1" applyFont="1" applyBorder="1" applyProtection="1"/>
    <xf numFmtId="167" fontId="10" fillId="0" borderId="9" xfId="22" applyNumberFormat="1" applyFont="1" applyBorder="1" applyProtection="1"/>
    <xf numFmtId="167" fontId="10" fillId="0" borderId="15" xfId="22" applyNumberFormat="1" applyFont="1" applyBorder="1" applyProtection="1"/>
    <xf numFmtId="167" fontId="10" fillId="0" borderId="16" xfId="22" applyNumberFormat="1" applyFont="1" applyBorder="1" applyProtection="1"/>
    <xf numFmtId="0" fontId="32" fillId="0" borderId="4" xfId="20" applyFont="1" applyBorder="1"/>
    <xf numFmtId="0" fontId="32" fillId="0" borderId="16" xfId="20" applyFont="1" applyBorder="1"/>
    <xf numFmtId="3" fontId="28" fillId="6" borderId="0" xfId="20" applyNumberFormat="1" applyFill="1"/>
    <xf numFmtId="170" fontId="28" fillId="0" borderId="0" xfId="20" applyNumberFormat="1"/>
    <xf numFmtId="167" fontId="28" fillId="0" borderId="0" xfId="20" applyNumberFormat="1"/>
    <xf numFmtId="170" fontId="28" fillId="0" borderId="1" xfId="20" applyNumberFormat="1" applyBorder="1"/>
    <xf numFmtId="167" fontId="28" fillId="0" borderId="1" xfId="20" applyNumberFormat="1" applyBorder="1"/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70" fontId="0" fillId="0" borderId="1" xfId="18" applyNumberFormat="1" applyFont="1" applyBorder="1" applyAlignment="1"/>
    <xf numFmtId="170" fontId="10" fillId="0" borderId="0" xfId="18" applyNumberFormat="1" applyFont="1" applyAlignment="1"/>
    <xf numFmtId="0" fontId="26" fillId="0" borderId="0" xfId="24" applyFont="1"/>
    <xf numFmtId="170" fontId="26" fillId="0" borderId="0" xfId="18" applyNumberFormat="1" applyFont="1"/>
    <xf numFmtId="0" fontId="40" fillId="0" borderId="0" xfId="20" applyFont="1"/>
    <xf numFmtId="0" fontId="39" fillId="0" borderId="0" xfId="20" applyFont="1"/>
    <xf numFmtId="10" fontId="39" fillId="0" borderId="0" xfId="20" applyNumberFormat="1" applyFont="1"/>
    <xf numFmtId="0" fontId="39" fillId="0" borderId="1" xfId="20" applyFont="1" applyBorder="1"/>
    <xf numFmtId="10" fontId="40" fillId="0" borderId="0" xfId="20" applyNumberFormat="1" applyFont="1"/>
    <xf numFmtId="10" fontId="39" fillId="0" borderId="0" xfId="17" applyNumberFormat="1" applyFont="1" applyProtection="1"/>
    <xf numFmtId="171" fontId="0" fillId="0" borderId="0" xfId="35" applyNumberFormat="1" applyFont="1" applyAlignment="1"/>
    <xf numFmtId="171" fontId="0" fillId="0" borderId="1" xfId="35" applyNumberFormat="1" applyFont="1" applyBorder="1" applyAlignment="1"/>
    <xf numFmtId="171" fontId="10" fillId="0" borderId="0" xfId="0" applyNumberFormat="1" applyFont="1" applyAlignment="1"/>
    <xf numFmtId="167" fontId="0" fillId="0" borderId="0" xfId="17" applyNumberFormat="1" applyFont="1" applyAlignment="1"/>
    <xf numFmtId="167" fontId="10" fillId="0" borderId="0" xfId="0" applyNumberFormat="1" applyFont="1" applyAlignment="1"/>
    <xf numFmtId="167" fontId="0" fillId="0" borderId="1" xfId="17" applyNumberFormat="1" applyFont="1" applyBorder="1" applyAlignment="1"/>
    <xf numFmtId="10" fontId="0" fillId="0" borderId="0" xfId="0" applyNumberFormat="1" applyAlignment="1"/>
    <xf numFmtId="0" fontId="30" fillId="0" borderId="0" xfId="0" applyFont="1" applyAlignment="1"/>
    <xf numFmtId="42" fontId="31" fillId="0" borderId="0" xfId="10" applyNumberFormat="1" applyFont="1"/>
    <xf numFmtId="167" fontId="0" fillId="0" borderId="1" xfId="17" applyNumberFormat="1" applyFont="1" applyBorder="1" applyAlignment="1" applyProtection="1">
      <protection locked="0"/>
    </xf>
    <xf numFmtId="170" fontId="0" fillId="0" borderId="1" xfId="18" applyNumberFormat="1" applyFont="1" applyBorder="1" applyAlignment="1" applyProtection="1">
      <protection locked="0"/>
    </xf>
    <xf numFmtId="170" fontId="26" fillId="0" borderId="32" xfId="18" applyNumberFormat="1" applyFont="1" applyBorder="1"/>
    <xf numFmtId="43" fontId="18" fillId="0" borderId="0" xfId="10" applyNumberFormat="1"/>
    <xf numFmtId="43" fontId="26" fillId="0" borderId="4" xfId="18" applyFont="1" applyFill="1" applyBorder="1"/>
    <xf numFmtId="43" fontId="26" fillId="0" borderId="20" xfId="18" applyFont="1" applyFill="1" applyBorder="1"/>
    <xf numFmtId="43" fontId="19" fillId="7" borderId="8" xfId="18" applyFont="1" applyFill="1" applyBorder="1"/>
    <xf numFmtId="43" fontId="19" fillId="6" borderId="4" xfId="18" applyFont="1" applyFill="1" applyBorder="1"/>
    <xf numFmtId="0" fontId="19" fillId="0" borderId="0" xfId="10" applyFont="1" applyAlignment="1">
      <alignment horizontal="center"/>
    </xf>
    <xf numFmtId="170" fontId="0" fillId="0" borderId="0" xfId="0" applyNumberFormat="1" applyAlignment="1" applyProtection="1">
      <protection locked="0"/>
    </xf>
    <xf numFmtId="170" fontId="0" fillId="0" borderId="0" xfId="0" applyNumberFormat="1" applyAlignment="1"/>
    <xf numFmtId="3" fontId="34" fillId="0" borderId="0" xfId="0" applyNumberFormat="1" applyFont="1" applyAlignment="1"/>
    <xf numFmtId="0" fontId="34" fillId="0" borderId="0" xfId="0" applyFont="1" applyAlignment="1"/>
    <xf numFmtId="170" fontId="0" fillId="0" borderId="0" xfId="18" applyNumberFormat="1" applyFont="1" applyFill="1" applyAlignment="1" applyProtection="1">
      <protection locked="0"/>
    </xf>
    <xf numFmtId="172" fontId="18" fillId="0" borderId="0" xfId="10" applyNumberFormat="1"/>
    <xf numFmtId="170" fontId="26" fillId="8" borderId="4" xfId="18" applyNumberFormat="1" applyFont="1" applyFill="1" applyBorder="1"/>
    <xf numFmtId="170" fontId="25" fillId="0" borderId="4" xfId="18" applyNumberFormat="1" applyFont="1" applyBorder="1"/>
    <xf numFmtId="170" fontId="18" fillId="0" borderId="0" xfId="10" applyNumberFormat="1"/>
    <xf numFmtId="170" fontId="26" fillId="0" borderId="20" xfId="18" applyNumberFormat="1" applyFont="1" applyBorder="1"/>
    <xf numFmtId="170" fontId="26" fillId="8" borderId="20" xfId="18" applyNumberFormat="1" applyFont="1" applyFill="1" applyBorder="1"/>
    <xf numFmtId="170" fontId="25" fillId="0" borderId="20" xfId="18" applyNumberFormat="1" applyFont="1" applyBorder="1"/>
    <xf numFmtId="170" fontId="26" fillId="0" borderId="9" xfId="18" applyNumberFormat="1" applyFont="1" applyBorder="1"/>
    <xf numFmtId="170" fontId="26" fillId="0" borderId="0" xfId="18" applyNumberFormat="1" applyFont="1" applyFill="1"/>
    <xf numFmtId="170" fontId="26" fillId="0" borderId="3" xfId="18" applyNumberFormat="1" applyFont="1" applyBorder="1"/>
    <xf numFmtId="170" fontId="26" fillId="0" borderId="27" xfId="18" applyNumberFormat="1" applyFont="1" applyBorder="1"/>
    <xf numFmtId="170" fontId="26" fillId="0" borderId="28" xfId="18" applyNumberFormat="1" applyFont="1" applyBorder="1"/>
    <xf numFmtId="170" fontId="26" fillId="0" borderId="27" xfId="18" applyNumberFormat="1" applyFont="1" applyFill="1" applyBorder="1"/>
    <xf numFmtId="170" fontId="25" fillId="0" borderId="28" xfId="18" applyNumberFormat="1" applyFont="1" applyBorder="1"/>
    <xf numFmtId="170" fontId="19" fillId="0" borderId="2" xfId="18" applyNumberFormat="1" applyFont="1" applyBorder="1"/>
    <xf numFmtId="170" fontId="19" fillId="0" borderId="29" xfId="18" applyNumberFormat="1" applyFont="1" applyBorder="1"/>
    <xf numFmtId="170" fontId="25" fillId="0" borderId="30" xfId="18" applyNumberFormat="1" applyFont="1" applyBorder="1"/>
    <xf numFmtId="170" fontId="19" fillId="0" borderId="2" xfId="18" applyNumberFormat="1" applyFont="1" applyFill="1" applyBorder="1"/>
    <xf numFmtId="170" fontId="26" fillId="0" borderId="4" xfId="18" applyNumberFormat="1" applyFont="1" applyFill="1" applyBorder="1"/>
    <xf numFmtId="170" fontId="26" fillId="0" borderId="20" xfId="18" applyNumberFormat="1" applyFont="1" applyFill="1" applyBorder="1"/>
    <xf numFmtId="170" fontId="25" fillId="0" borderId="0" xfId="18" applyNumberFormat="1" applyFont="1"/>
    <xf numFmtId="170" fontId="26" fillId="0" borderId="8" xfId="18" applyNumberFormat="1" applyFont="1" applyBorder="1"/>
    <xf numFmtId="170" fontId="25" fillId="0" borderId="8" xfId="18" applyNumberFormat="1" applyFont="1" applyBorder="1"/>
    <xf numFmtId="170" fontId="26" fillId="0" borderId="16" xfId="18" applyNumberFormat="1" applyFont="1" applyBorder="1"/>
    <xf numFmtId="170" fontId="25" fillId="0" borderId="16" xfId="18" applyNumberFormat="1" applyFont="1" applyBorder="1"/>
    <xf numFmtId="43" fontId="25" fillId="0" borderId="4" xfId="18" applyFont="1" applyFill="1" applyBorder="1"/>
    <xf numFmtId="43" fontId="25" fillId="0" borderId="20" xfId="18" applyFont="1" applyFill="1" applyBorder="1"/>
    <xf numFmtId="0" fontId="41" fillId="0" borderId="0" xfId="0" applyFont="1" applyAlignment="1"/>
    <xf numFmtId="9" fontId="6" fillId="0" borderId="0" xfId="24" applyNumberFormat="1"/>
    <xf numFmtId="167" fontId="6" fillId="0" borderId="0" xfId="24" applyNumberFormat="1"/>
    <xf numFmtId="170" fontId="19" fillId="0" borderId="9" xfId="18" applyNumberFormat="1" applyFont="1" applyFill="1" applyBorder="1" applyAlignment="1" applyProtection="1">
      <alignment horizontal="center"/>
      <protection locked="0"/>
    </xf>
    <xf numFmtId="170" fontId="19" fillId="0" borderId="13" xfId="18" applyNumberFormat="1" applyFont="1" applyFill="1" applyBorder="1" applyAlignment="1" applyProtection="1">
      <alignment horizontal="center"/>
      <protection locked="0"/>
    </xf>
    <xf numFmtId="170" fontId="19" fillId="0" borderId="4" xfId="18" applyNumberFormat="1" applyFont="1" applyFill="1" applyBorder="1" applyAlignment="1" applyProtection="1">
      <alignment horizontal="center"/>
      <protection locked="0"/>
    </xf>
    <xf numFmtId="170" fontId="19" fillId="0" borderId="13" xfId="18" applyNumberFormat="1" applyFont="1" applyBorder="1" applyAlignment="1" applyProtection="1">
      <alignment horizontal="center"/>
      <protection locked="0"/>
    </xf>
    <xf numFmtId="170" fontId="19" fillId="0" borderId="4" xfId="18" applyNumberFormat="1" applyFont="1" applyBorder="1" applyAlignment="1" applyProtection="1">
      <alignment horizontal="center"/>
      <protection locked="0"/>
    </xf>
    <xf numFmtId="10" fontId="0" fillId="2" borderId="0" xfId="0" applyNumberFormat="1" applyFill="1" applyAlignment="1" applyProtection="1">
      <protection locked="0"/>
    </xf>
    <xf numFmtId="0" fontId="36" fillId="0" borderId="0" xfId="0" applyFont="1" applyAlignment="1" applyProtection="1">
      <protection locked="0"/>
    </xf>
    <xf numFmtId="0" fontId="10" fillId="0" borderId="0" xfId="0" applyFont="1" applyAlignment="1" applyProtection="1">
      <protection locked="0"/>
    </xf>
    <xf numFmtId="3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44" fontId="0" fillId="0" borderId="0" xfId="35" applyFont="1" applyAlignment="1" applyProtection="1">
      <protection locked="0"/>
    </xf>
    <xf numFmtId="169" fontId="0" fillId="0" borderId="0" xfId="0" applyNumberFormat="1" applyAlignment="1" applyProtection="1">
      <protection locked="0"/>
    </xf>
    <xf numFmtId="0" fontId="14" fillId="0" borderId="0" xfId="0" quotePrefix="1" applyFont="1" applyAlignment="1" applyProtection="1">
      <alignment horizontal="left"/>
      <protection locked="0"/>
    </xf>
    <xf numFmtId="3" fontId="10" fillId="0" borderId="0" xfId="5" applyFont="1" applyFill="1" applyProtection="1">
      <protection locked="0"/>
    </xf>
    <xf numFmtId="3" fontId="10" fillId="0" borderId="0" xfId="0" applyNumberFormat="1" applyFont="1" applyAlignment="1" applyProtection="1">
      <protection locked="0"/>
    </xf>
    <xf numFmtId="10" fontId="0" fillId="5" borderId="0" xfId="0" applyNumberFormat="1" applyFill="1" applyAlignment="1" applyProtection="1">
      <protection locked="0"/>
    </xf>
    <xf numFmtId="10" fontId="0" fillId="9" borderId="0" xfId="0" applyNumberFormat="1" applyFill="1" applyAlignment="1" applyProtection="1">
      <protection locked="0"/>
    </xf>
    <xf numFmtId="10" fontId="0" fillId="2" borderId="0" xfId="0" applyNumberFormat="1" applyFill="1" applyAlignment="1"/>
    <xf numFmtId="10" fontId="39" fillId="2" borderId="0" xfId="20" applyNumberFormat="1" applyFont="1" applyFill="1" applyProtection="1">
      <protection locked="0"/>
    </xf>
    <xf numFmtId="10" fontId="39" fillId="2" borderId="1" xfId="20" applyNumberFormat="1" applyFont="1" applyFill="1" applyBorder="1" applyProtection="1">
      <protection locked="0"/>
    </xf>
    <xf numFmtId="10" fontId="40" fillId="2" borderId="0" xfId="20" applyNumberFormat="1" applyFont="1" applyFill="1" applyProtection="1">
      <protection locked="0"/>
    </xf>
    <xf numFmtId="172" fontId="18" fillId="0" borderId="0" xfId="10" applyNumberFormat="1" applyProtection="1">
      <protection locked="0"/>
    </xf>
    <xf numFmtId="0" fontId="4" fillId="0" borderId="13" xfId="30" applyBorder="1" applyProtection="1">
      <protection locked="0"/>
    </xf>
    <xf numFmtId="0" fontId="4" fillId="0" borderId="9" xfId="30" applyBorder="1" applyProtection="1">
      <protection locked="0"/>
    </xf>
    <xf numFmtId="0" fontId="4" fillId="0" borderId="19" xfId="30" applyBorder="1" applyProtection="1">
      <protection locked="0"/>
    </xf>
    <xf numFmtId="0" fontId="4" fillId="0" borderId="21" xfId="30" applyBorder="1" applyProtection="1">
      <protection locked="0"/>
    </xf>
    <xf numFmtId="43" fontId="26" fillId="0" borderId="27" xfId="18" applyFont="1" applyBorder="1" applyProtection="1">
      <protection locked="0"/>
    </xf>
    <xf numFmtId="43" fontId="26" fillId="0" borderId="3" xfId="18" applyFont="1" applyBorder="1" applyProtection="1">
      <protection locked="0"/>
    </xf>
    <xf numFmtId="170" fontId="10" fillId="6" borderId="11" xfId="18" applyNumberFormat="1" applyFont="1" applyFill="1" applyBorder="1" applyAlignment="1"/>
    <xf numFmtId="0" fontId="19" fillId="3" borderId="18" xfId="24" applyFont="1" applyFill="1" applyBorder="1"/>
    <xf numFmtId="170" fontId="2" fillId="0" borderId="0" xfId="31" applyNumberFormat="1" applyFont="1"/>
    <xf numFmtId="170" fontId="27" fillId="0" borderId="0" xfId="31" applyNumberFormat="1" applyFont="1"/>
    <xf numFmtId="170" fontId="19" fillId="0" borderId="12" xfId="18" applyNumberFormat="1" applyFont="1" applyFill="1" applyBorder="1" applyAlignment="1">
      <alignment horizontal="center" vertical="top" wrapText="1"/>
    </xf>
    <xf numFmtId="173" fontId="18" fillId="0" borderId="0" xfId="10" applyNumberFormat="1" applyProtection="1">
      <protection locked="0"/>
    </xf>
    <xf numFmtId="173" fontId="18" fillId="0" borderId="0" xfId="10" applyNumberFormat="1"/>
    <xf numFmtId="173" fontId="18" fillId="0" borderId="1" xfId="10" applyNumberFormat="1" applyBorder="1" applyProtection="1">
      <protection locked="0"/>
    </xf>
    <xf numFmtId="173" fontId="18" fillId="0" borderId="1" xfId="10" applyNumberFormat="1" applyBorder="1"/>
    <xf numFmtId="0" fontId="34" fillId="0" borderId="13" xfId="0" applyFont="1" applyBorder="1" applyAlignment="1"/>
    <xf numFmtId="170" fontId="25" fillId="0" borderId="9" xfId="18" applyNumberFormat="1" applyFont="1" applyBorder="1" applyAlignment="1">
      <alignment horizontal="center"/>
    </xf>
    <xf numFmtId="170" fontId="25" fillId="0" borderId="4" xfId="18" applyNumberFormat="1" applyFont="1" applyBorder="1" applyAlignment="1">
      <alignment horizontal="center"/>
    </xf>
    <xf numFmtId="170" fontId="25" fillId="0" borderId="0" xfId="18" applyNumberFormat="1" applyFont="1" applyAlignment="1">
      <alignment horizontal="center"/>
    </xf>
    <xf numFmtId="170" fontId="19" fillId="7" borderId="18" xfId="18" applyNumberFormat="1" applyFont="1" applyFill="1" applyBorder="1"/>
    <xf numFmtId="170" fontId="19" fillId="7" borderId="11" xfId="18" applyNumberFormat="1" applyFont="1" applyFill="1" applyBorder="1"/>
    <xf numFmtId="170" fontId="19" fillId="7" borderId="17" xfId="18" applyNumberFormat="1" applyFont="1" applyFill="1" applyBorder="1"/>
    <xf numFmtId="170" fontId="25" fillId="7" borderId="11" xfId="18" applyNumberFormat="1" applyFont="1" applyFill="1" applyBorder="1"/>
    <xf numFmtId="170" fontId="19" fillId="5" borderId="18" xfId="18" applyNumberFormat="1" applyFont="1" applyFill="1" applyBorder="1"/>
    <xf numFmtId="170" fontId="19" fillId="5" borderId="11" xfId="18" applyNumberFormat="1" applyFont="1" applyFill="1" applyBorder="1"/>
    <xf numFmtId="170" fontId="19" fillId="5" borderId="17" xfId="18" applyNumberFormat="1" applyFont="1" applyFill="1" applyBorder="1"/>
    <xf numFmtId="0" fontId="10" fillId="6" borderId="26" xfId="0" applyFont="1" applyFill="1" applyBorder="1" applyAlignment="1"/>
    <xf numFmtId="170" fontId="25" fillId="5" borderId="11" xfId="18" applyNumberFormat="1" applyFont="1" applyFill="1" applyBorder="1" applyAlignment="1">
      <alignment horizontal="center"/>
    </xf>
    <xf numFmtId="0" fontId="10" fillId="5" borderId="18" xfId="0" applyFont="1" applyFill="1" applyBorder="1" applyAlignment="1"/>
    <xf numFmtId="0" fontId="10" fillId="5" borderId="26" xfId="0" applyFont="1" applyFill="1" applyBorder="1" applyAlignment="1"/>
    <xf numFmtId="170" fontId="10" fillId="5" borderId="18" xfId="18" applyNumberFormat="1" applyFont="1" applyFill="1" applyBorder="1" applyAlignment="1"/>
    <xf numFmtId="170" fontId="10" fillId="5" borderId="26" xfId="18" applyNumberFormat="1" applyFont="1" applyFill="1" applyBorder="1" applyAlignment="1"/>
    <xf numFmtId="170" fontId="10" fillId="5" borderId="11" xfId="18" applyNumberFormat="1" applyFont="1" applyFill="1" applyBorder="1" applyAlignment="1"/>
    <xf numFmtId="3" fontId="10" fillId="0" borderId="33" xfId="5" applyFont="1" applyBorder="1"/>
    <xf numFmtId="3" fontId="14" fillId="0" borderId="10" xfId="5" applyFont="1" applyBorder="1"/>
    <xf numFmtId="3" fontId="10" fillId="0" borderId="10" xfId="0" applyNumberFormat="1" applyFont="1" applyBorder="1" applyAlignment="1"/>
    <xf numFmtId="174" fontId="10" fillId="0" borderId="0" xfId="5" applyNumberFormat="1" applyFont="1"/>
    <xf numFmtId="174" fontId="0" fillId="0" borderId="0" xfId="0" applyNumberFormat="1" applyAlignment="1"/>
    <xf numFmtId="174" fontId="10" fillId="0" borderId="1" xfId="0" applyNumberFormat="1" applyFont="1" applyBorder="1" applyAlignment="1"/>
    <xf numFmtId="174" fontId="10" fillId="0" borderId="1" xfId="5" applyNumberFormat="1" applyFont="1" applyBorder="1"/>
    <xf numFmtId="174" fontId="10" fillId="0" borderId="0" xfId="5" applyNumberFormat="1" applyFont="1" applyFill="1"/>
    <xf numFmtId="174" fontId="10" fillId="0" borderId="3" xfId="5" applyNumberFormat="1" applyFont="1" applyBorder="1"/>
    <xf numFmtId="174" fontId="10" fillId="0" borderId="0" xfId="5" applyNumberFormat="1" applyFont="1" applyBorder="1"/>
    <xf numFmtId="174" fontId="10" fillId="0" borderId="10" xfId="0" applyNumberFormat="1" applyFont="1" applyBorder="1" applyAlignment="1"/>
    <xf numFmtId="174" fontId="10" fillId="0" borderId="0" xfId="0" applyNumberFormat="1" applyFont="1" applyAlignment="1"/>
    <xf numFmtId="174" fontId="10" fillId="0" borderId="33" xfId="5" applyNumberFormat="1" applyFont="1" applyBorder="1"/>
    <xf numFmtId="174" fontId="10" fillId="0" borderId="2" xfId="5" applyNumberFormat="1" applyFont="1" applyBorder="1"/>
    <xf numFmtId="174" fontId="0" fillId="0" borderId="1" xfId="0" applyNumberFormat="1" applyBorder="1" applyAlignment="1"/>
    <xf numFmtId="174" fontId="10" fillId="0" borderId="2" xfId="0" applyNumberFormat="1" applyFont="1" applyBorder="1" applyAlignment="1"/>
    <xf numFmtId="174" fontId="34" fillId="0" borderId="0" xfId="5" applyNumberFormat="1" applyFont="1"/>
    <xf numFmtId="174" fontId="22" fillId="0" borderId="0" xfId="0" applyNumberFormat="1" applyFont="1" applyAlignment="1"/>
    <xf numFmtId="0" fontId="10" fillId="0" borderId="0" xfId="0" applyFont="1" applyAlignment="1" applyProtection="1">
      <alignment wrapText="1"/>
      <protection locked="0"/>
    </xf>
    <xf numFmtId="0" fontId="10" fillId="0" borderId="1" xfId="0" applyFont="1" applyBorder="1" applyAlignment="1" applyProtection="1">
      <alignment wrapText="1"/>
      <protection locked="0"/>
    </xf>
    <xf numFmtId="3" fontId="14" fillId="0" borderId="0" xfId="5" applyFont="1" applyBorder="1"/>
    <xf numFmtId="3" fontId="2" fillId="0" borderId="0" xfId="31" applyNumberFormat="1" applyFont="1"/>
    <xf numFmtId="3" fontId="19" fillId="2" borderId="18" xfId="31" applyNumberFormat="1" applyFont="1" applyFill="1" applyBorder="1" applyAlignment="1">
      <alignment horizontal="center" vertical="top" wrapText="1"/>
    </xf>
    <xf numFmtId="3" fontId="19" fillId="2" borderId="11" xfId="31" applyNumberFormat="1" applyFont="1" applyFill="1" applyBorder="1" applyAlignment="1">
      <alignment horizontal="center" vertical="top" wrapText="1"/>
    </xf>
    <xf numFmtId="3" fontId="19" fillId="0" borderId="5" xfId="31" applyNumberFormat="1" applyFont="1" applyBorder="1" applyAlignment="1">
      <alignment vertical="top" wrapText="1"/>
    </xf>
    <xf numFmtId="3" fontId="25" fillId="5" borderId="11" xfId="31" applyNumberFormat="1" applyFont="1" applyFill="1" applyBorder="1" applyAlignment="1">
      <alignment horizontal="center" vertical="top" wrapText="1"/>
    </xf>
    <xf numFmtId="3" fontId="6" fillId="0" borderId="9" xfId="24" applyNumberFormat="1" applyBorder="1"/>
    <xf numFmtId="3" fontId="6" fillId="0" borderId="13" xfId="24" applyNumberFormat="1" applyBorder="1"/>
    <xf numFmtId="3" fontId="26" fillId="0" borderId="13" xfId="31" applyNumberFormat="1" applyFont="1" applyBorder="1"/>
    <xf numFmtId="3" fontId="6" fillId="0" borderId="15" xfId="24" applyNumberFormat="1" applyBorder="1"/>
    <xf numFmtId="3" fontId="6" fillId="0" borderId="14" xfId="24" applyNumberFormat="1" applyBorder="1"/>
    <xf numFmtId="3" fontId="26" fillId="0" borderId="14" xfId="31" applyNumberFormat="1" applyFont="1" applyBorder="1"/>
    <xf numFmtId="3" fontId="10" fillId="0" borderId="11" xfId="0" applyNumberFormat="1" applyFont="1" applyBorder="1" applyAlignment="1">
      <alignment horizontal="center"/>
    </xf>
    <xf numFmtId="170" fontId="14" fillId="0" borderId="13" xfId="18" applyNumberFormat="1" applyFont="1" applyFill="1" applyBorder="1" applyAlignment="1"/>
    <xf numFmtId="170" fontId="14" fillId="0" borderId="19" xfId="18" applyNumberFormat="1" applyFont="1" applyFill="1" applyBorder="1" applyAlignment="1"/>
    <xf numFmtId="170" fontId="14" fillId="0" borderId="13" xfId="18" applyNumberFormat="1" applyFont="1" applyBorder="1" applyAlignment="1"/>
    <xf numFmtId="170" fontId="14" fillId="0" borderId="0" xfId="18" applyNumberFormat="1" applyFont="1" applyBorder="1" applyAlignment="1"/>
    <xf numFmtId="3" fontId="6" fillId="2" borderId="9" xfId="24" applyNumberFormat="1" applyFill="1" applyBorder="1"/>
    <xf numFmtId="3" fontId="6" fillId="2" borderId="13" xfId="24" applyNumberFormat="1" applyFill="1" applyBorder="1"/>
    <xf numFmtId="0" fontId="14" fillId="0" borderId="0" xfId="0" applyFont="1" applyAlignment="1" applyProtection="1">
      <alignment horizontal="center"/>
      <protection locked="0"/>
    </xf>
    <xf numFmtId="3" fontId="6" fillId="5" borderId="9" xfId="24" applyNumberFormat="1" applyFill="1" applyBorder="1"/>
    <xf numFmtId="3" fontId="6" fillId="5" borderId="13" xfId="24" applyNumberFormat="1" applyFill="1" applyBorder="1"/>
    <xf numFmtId="3" fontId="6" fillId="6" borderId="9" xfId="24" applyNumberFormat="1" applyFill="1" applyBorder="1"/>
    <xf numFmtId="3" fontId="6" fillId="6" borderId="13" xfId="24" applyNumberFormat="1" applyFill="1" applyBorder="1"/>
    <xf numFmtId="170" fontId="31" fillId="2" borderId="0" xfId="31" applyNumberFormat="1" applyFont="1" applyFill="1"/>
    <xf numFmtId="170" fontId="31" fillId="5" borderId="0" xfId="31" applyNumberFormat="1" applyFont="1" applyFill="1"/>
    <xf numFmtId="170" fontId="27" fillId="0" borderId="0" xfId="18" applyNumberFormat="1" applyFont="1" applyFill="1"/>
    <xf numFmtId="170" fontId="37" fillId="0" borderId="0" xfId="18" applyNumberFormat="1" applyFont="1" applyFill="1"/>
    <xf numFmtId="0" fontId="1" fillId="0" borderId="13" xfId="30" applyFont="1" applyBorder="1" applyProtection="1">
      <protection locked="0"/>
    </xf>
    <xf numFmtId="0" fontId="19" fillId="6" borderId="15" xfId="10" applyFont="1" applyFill="1" applyBorder="1"/>
    <xf numFmtId="43" fontId="19" fillId="6" borderId="16" xfId="18" applyFont="1" applyFill="1" applyBorder="1"/>
    <xf numFmtId="170" fontId="19" fillId="7" borderId="8" xfId="18" applyNumberFormat="1" applyFont="1" applyFill="1" applyBorder="1"/>
    <xf numFmtId="170" fontId="3" fillId="0" borderId="0" xfId="33" applyNumberFormat="1"/>
    <xf numFmtId="0" fontId="19" fillId="0" borderId="0" xfId="24" applyFont="1" applyAlignment="1">
      <alignment horizontal="center"/>
    </xf>
    <xf numFmtId="167" fontId="26" fillId="0" borderId="0" xfId="10" applyNumberFormat="1" applyFont="1"/>
    <xf numFmtId="170" fontId="1" fillId="0" borderId="0" xfId="31" applyNumberFormat="1" applyFont="1" applyAlignment="1" applyProtection="1">
      <alignment horizontal="center"/>
      <protection locked="0"/>
    </xf>
    <xf numFmtId="170" fontId="1" fillId="0" borderId="4" xfId="31" applyNumberFormat="1" applyFont="1" applyBorder="1" applyAlignment="1" applyProtection="1">
      <alignment horizontal="center"/>
      <protection locked="0"/>
    </xf>
    <xf numFmtId="170" fontId="1" fillId="0" borderId="0" xfId="18" applyNumberFormat="1" applyFont="1"/>
    <xf numFmtId="170" fontId="1" fillId="0" borderId="0" xfId="18" applyNumberFormat="1" applyFont="1" applyFill="1"/>
    <xf numFmtId="170" fontId="1" fillId="0" borderId="9" xfId="18" applyNumberFormat="1" applyFont="1" applyBorder="1"/>
    <xf numFmtId="170" fontId="1" fillId="0" borderId="13" xfId="18" applyNumberFormat="1" applyFont="1" applyBorder="1"/>
    <xf numFmtId="170" fontId="1" fillId="0" borderId="4" xfId="18" applyNumberFormat="1" applyFont="1" applyBorder="1"/>
    <xf numFmtId="170" fontId="1" fillId="0" borderId="9" xfId="18" applyNumberFormat="1" applyFont="1" applyFill="1" applyBorder="1" applyProtection="1">
      <protection locked="0"/>
    </xf>
    <xf numFmtId="170" fontId="1" fillId="0" borderId="13" xfId="18" applyNumberFormat="1" applyFont="1" applyFill="1" applyBorder="1" applyProtection="1">
      <protection locked="0"/>
    </xf>
    <xf numFmtId="170" fontId="1" fillId="0" borderId="4" xfId="18" applyNumberFormat="1" applyFont="1" applyFill="1" applyBorder="1" applyProtection="1">
      <protection locked="0"/>
    </xf>
    <xf numFmtId="170" fontId="1" fillId="0" borderId="9" xfId="18" applyNumberFormat="1" applyFont="1" applyFill="1" applyBorder="1" applyProtection="1"/>
    <xf numFmtId="170" fontId="1" fillId="0" borderId="13" xfId="18" applyNumberFormat="1" applyFont="1" applyFill="1" applyBorder="1" applyProtection="1"/>
    <xf numFmtId="170" fontId="1" fillId="0" borderId="4" xfId="18" applyNumberFormat="1" applyFont="1" applyFill="1" applyBorder="1" applyProtection="1"/>
    <xf numFmtId="0" fontId="1" fillId="0" borderId="0" xfId="24" applyFont="1"/>
    <xf numFmtId="170" fontId="1" fillId="0" borderId="21" xfId="18" applyNumberFormat="1" applyFont="1" applyBorder="1"/>
    <xf numFmtId="170" fontId="1" fillId="0" borderId="19" xfId="18" applyNumberFormat="1" applyFont="1" applyBorder="1"/>
    <xf numFmtId="170" fontId="1" fillId="0" borderId="20" xfId="18" applyNumberFormat="1" applyFont="1" applyBorder="1"/>
    <xf numFmtId="170" fontId="1" fillId="8" borderId="9" xfId="18" applyNumberFormat="1" applyFont="1" applyFill="1" applyBorder="1" applyAlignment="1" applyProtection="1">
      <alignment horizontal="center"/>
    </xf>
    <xf numFmtId="170" fontId="1" fillId="8" borderId="13" xfId="18" applyNumberFormat="1" applyFont="1" applyFill="1" applyBorder="1" applyAlignment="1" applyProtection="1">
      <alignment horizontal="center"/>
    </xf>
    <xf numFmtId="170" fontId="1" fillId="8" borderId="4" xfId="18" applyNumberFormat="1" applyFont="1" applyFill="1" applyBorder="1" applyAlignment="1" applyProtection="1">
      <alignment horizontal="center"/>
    </xf>
    <xf numFmtId="170" fontId="1" fillId="0" borderId="0" xfId="18" applyNumberFormat="1" applyFont="1" applyAlignment="1">
      <alignment horizontal="center"/>
    </xf>
    <xf numFmtId="170" fontId="1" fillId="8" borderId="13" xfId="18" applyNumberFormat="1" applyFont="1" applyFill="1" applyBorder="1" applyProtection="1"/>
    <xf numFmtId="170" fontId="1" fillId="12" borderId="0" xfId="18" applyNumberFormat="1" applyFont="1" applyFill="1" applyAlignment="1">
      <alignment horizontal="center"/>
    </xf>
    <xf numFmtId="3" fontId="1" fillId="0" borderId="0" xfId="31" applyNumberFormat="1" applyFont="1"/>
    <xf numFmtId="170" fontId="1" fillId="0" borderId="0" xfId="31" applyNumberFormat="1" applyFont="1"/>
    <xf numFmtId="0" fontId="1" fillId="0" borderId="9" xfId="24" applyFont="1" applyBorder="1"/>
    <xf numFmtId="0" fontId="1" fillId="7" borderId="0" xfId="33" applyFont="1" applyFill="1"/>
    <xf numFmtId="0" fontId="1" fillId="0" borderId="0" xfId="10" applyFont="1" applyProtection="1">
      <protection locked="0"/>
    </xf>
    <xf numFmtId="0" fontId="1" fillId="2" borderId="0" xfId="10" applyFont="1" applyFill="1" applyAlignment="1">
      <alignment horizontal="right"/>
    </xf>
    <xf numFmtId="167" fontId="1" fillId="0" borderId="0" xfId="16" applyNumberFormat="1" applyFont="1"/>
    <xf numFmtId="167" fontId="1" fillId="0" borderId="1" xfId="16" applyNumberFormat="1" applyFont="1" applyBorder="1"/>
    <xf numFmtId="167" fontId="1" fillId="8" borderId="1" xfId="16" applyNumberFormat="1" applyFont="1" applyFill="1" applyBorder="1"/>
    <xf numFmtId="0" fontId="1" fillId="0" borderId="7" xfId="30" applyFont="1" applyBorder="1"/>
    <xf numFmtId="0" fontId="1" fillId="2" borderId="15" xfId="10" applyFont="1" applyFill="1" applyBorder="1" applyAlignment="1">
      <alignment horizontal="center"/>
    </xf>
    <xf numFmtId="0" fontId="1" fillId="2" borderId="10" xfId="10" applyFont="1" applyFill="1" applyBorder="1" applyAlignment="1">
      <alignment horizontal="center"/>
    </xf>
    <xf numFmtId="0" fontId="1" fillId="0" borderId="0" xfId="10" applyFont="1" applyAlignment="1">
      <alignment horizontal="center"/>
    </xf>
    <xf numFmtId="43" fontId="1" fillId="0" borderId="0" xfId="18" applyFont="1" applyProtection="1">
      <protection locked="0"/>
    </xf>
    <xf numFmtId="43" fontId="1" fillId="0" borderId="9" xfId="18" applyFont="1" applyBorder="1" applyProtection="1">
      <protection locked="0"/>
    </xf>
    <xf numFmtId="43" fontId="1" fillId="0" borderId="0" xfId="18" applyFont="1" applyFill="1"/>
    <xf numFmtId="43" fontId="1" fillId="0" borderId="0" xfId="18" applyFont="1"/>
    <xf numFmtId="43" fontId="1" fillId="0" borderId="0" xfId="18" applyFont="1" applyFill="1" applyProtection="1">
      <protection locked="0"/>
    </xf>
    <xf numFmtId="43" fontId="1" fillId="0" borderId="9" xfId="18" applyFont="1" applyFill="1" applyBorder="1" applyProtection="1">
      <protection locked="0"/>
    </xf>
    <xf numFmtId="0" fontId="1" fillId="0" borderId="0" xfId="10" applyFont="1"/>
    <xf numFmtId="43" fontId="1" fillId="0" borderId="1" xfId="18" applyFont="1" applyBorder="1" applyProtection="1">
      <protection locked="0"/>
    </xf>
    <xf numFmtId="43" fontId="1" fillId="0" borderId="21" xfId="18" applyFont="1" applyBorder="1" applyProtection="1">
      <protection locked="0"/>
    </xf>
    <xf numFmtId="43" fontId="1" fillId="0" borderId="1" xfId="18" applyFont="1" applyFill="1" applyBorder="1"/>
    <xf numFmtId="43" fontId="1" fillId="0" borderId="9" xfId="18" applyFont="1" applyBorder="1"/>
    <xf numFmtId="43" fontId="1" fillId="0" borderId="1" xfId="18" applyFont="1" applyFill="1" applyBorder="1" applyProtection="1">
      <protection locked="0"/>
    </xf>
    <xf numFmtId="43" fontId="1" fillId="0" borderId="21" xfId="18" applyFont="1" applyFill="1" applyBorder="1" applyProtection="1">
      <protection locked="0"/>
    </xf>
    <xf numFmtId="43" fontId="1" fillId="0" borderId="1" xfId="18" applyFont="1" applyBorder="1"/>
    <xf numFmtId="43" fontId="1" fillId="0" borderId="7" xfId="18" applyFont="1" applyBorder="1"/>
    <xf numFmtId="43" fontId="1" fillId="0" borderId="6" xfId="18" applyFont="1" applyBorder="1"/>
    <xf numFmtId="43" fontId="1" fillId="0" borderId="7" xfId="18" applyFont="1" applyFill="1" applyBorder="1"/>
    <xf numFmtId="43" fontId="1" fillId="0" borderId="10" xfId="18" applyFont="1" applyBorder="1"/>
    <xf numFmtId="43" fontId="1" fillId="0" borderId="15" xfId="18" applyFont="1" applyBorder="1"/>
    <xf numFmtId="43" fontId="1" fillId="0" borderId="10" xfId="18" applyFont="1" applyFill="1" applyBorder="1"/>
    <xf numFmtId="9" fontId="1" fillId="0" borderId="0" xfId="17" applyFont="1"/>
    <xf numFmtId="170" fontId="1" fillId="0" borderId="9" xfId="18" applyNumberFormat="1" applyFont="1" applyBorder="1" applyProtection="1">
      <protection locked="0"/>
    </xf>
    <xf numFmtId="170" fontId="1" fillId="0" borderId="0" xfId="18" applyNumberFormat="1" applyFont="1" applyProtection="1">
      <protection locked="0"/>
    </xf>
    <xf numFmtId="170" fontId="1" fillId="0" borderId="1" xfId="18" applyNumberFormat="1" applyFont="1" applyBorder="1"/>
    <xf numFmtId="170" fontId="1" fillId="0" borderId="21" xfId="18" applyNumberFormat="1" applyFont="1" applyBorder="1" applyProtection="1">
      <protection locked="0"/>
    </xf>
    <xf numFmtId="170" fontId="1" fillId="0" borderId="1" xfId="18" applyNumberFormat="1" applyFont="1" applyBorder="1" applyProtection="1">
      <protection locked="0"/>
    </xf>
    <xf numFmtId="170" fontId="1" fillId="0" borderId="1" xfId="18" applyNumberFormat="1" applyFont="1" applyFill="1" applyBorder="1"/>
    <xf numFmtId="170" fontId="1" fillId="0" borderId="0" xfId="18" applyNumberFormat="1" applyFont="1" applyFill="1" applyProtection="1">
      <protection locked="0"/>
    </xf>
    <xf numFmtId="170" fontId="1" fillId="0" borderId="21" xfId="18" applyNumberFormat="1" applyFont="1" applyFill="1" applyBorder="1" applyProtection="1">
      <protection locked="0"/>
    </xf>
    <xf numFmtId="170" fontId="1" fillId="0" borderId="1" xfId="18" applyNumberFormat="1" applyFont="1" applyFill="1" applyBorder="1" applyProtection="1">
      <protection locked="0"/>
    </xf>
    <xf numFmtId="170" fontId="1" fillId="0" borderId="7" xfId="18" applyNumberFormat="1" applyFont="1" applyBorder="1"/>
    <xf numFmtId="170" fontId="1" fillId="0" borderId="6" xfId="18" applyNumberFormat="1" applyFont="1" applyBorder="1"/>
    <xf numFmtId="170" fontId="1" fillId="0" borderId="7" xfId="18" applyNumberFormat="1" applyFont="1" applyFill="1" applyBorder="1"/>
    <xf numFmtId="170" fontId="1" fillId="0" borderId="10" xfId="18" applyNumberFormat="1" applyFont="1" applyBorder="1"/>
    <xf numFmtId="170" fontId="1" fillId="0" borderId="15" xfId="18" applyNumberFormat="1" applyFont="1" applyBorder="1"/>
    <xf numFmtId="170" fontId="1" fillId="0" borderId="10" xfId="18" applyNumberFormat="1" applyFont="1" applyFill="1" applyBorder="1"/>
    <xf numFmtId="170" fontId="1" fillId="0" borderId="4" xfId="31" applyNumberFormat="1" applyFont="1" applyBorder="1"/>
    <xf numFmtId="170" fontId="1" fillId="11" borderId="4" xfId="31" applyNumberFormat="1" applyFont="1" applyFill="1" applyBorder="1"/>
    <xf numFmtId="170" fontId="1" fillId="0" borderId="0" xfId="31" applyNumberFormat="1" applyFont="1" applyFill="1" applyAlignment="1" applyProtection="1">
      <alignment horizontal="center"/>
      <protection locked="0"/>
    </xf>
    <xf numFmtId="170" fontId="1" fillId="11" borderId="4" xfId="31" applyNumberFormat="1" applyFont="1" applyFill="1" applyBorder="1" applyAlignment="1">
      <alignment horizontal="center"/>
    </xf>
    <xf numFmtId="170" fontId="1" fillId="8" borderId="4" xfId="31" applyNumberFormat="1" applyFont="1" applyFill="1" applyBorder="1" applyAlignment="1">
      <alignment horizontal="center"/>
    </xf>
    <xf numFmtId="170" fontId="1" fillId="2" borderId="0" xfId="31" applyNumberFormat="1" applyFont="1" applyFill="1" applyAlignment="1">
      <alignment horizontal="center"/>
    </xf>
    <xf numFmtId="170" fontId="1" fillId="2" borderId="4" xfId="31" applyNumberFormat="1" applyFont="1" applyFill="1" applyBorder="1" applyAlignment="1">
      <alignment horizontal="center"/>
    </xf>
    <xf numFmtId="170" fontId="1" fillId="0" borderId="0" xfId="31" applyNumberFormat="1" applyFont="1" applyBorder="1"/>
    <xf numFmtId="170" fontId="1" fillId="0" borderId="10" xfId="31" applyNumberFormat="1" applyFont="1" applyBorder="1"/>
    <xf numFmtId="170" fontId="1" fillId="0" borderId="16" xfId="31" applyNumberFormat="1" applyFont="1" applyBorder="1"/>
    <xf numFmtId="170" fontId="1" fillId="11" borderId="16" xfId="31" applyNumberFormat="1" applyFont="1" applyFill="1" applyBorder="1"/>
    <xf numFmtId="170" fontId="1" fillId="8" borderId="4" xfId="31" applyNumberFormat="1" applyFont="1" applyFill="1" applyBorder="1" applyAlignment="1" applyProtection="1">
      <alignment horizontal="center"/>
      <protection locked="0"/>
    </xf>
    <xf numFmtId="0" fontId="1" fillId="0" borderId="0" xfId="21" applyFont="1"/>
    <xf numFmtId="0" fontId="10" fillId="0" borderId="0" xfId="0" applyFont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34" fillId="0" borderId="12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wrapText="1"/>
    </xf>
  </cellXfs>
  <cellStyles count="36">
    <cellStyle name="Euro 3" xfId="14" xr:uid="{00000000-0005-0000-0000-000000000000}"/>
    <cellStyle name="Komma" xfId="18" builtinId="3"/>
    <cellStyle name="Komma 2" xfId="11" xr:uid="{00000000-0005-0000-0000-000002000000}"/>
    <cellStyle name="Komma 3" xfId="31" xr:uid="{00000000-0005-0000-0000-000003000000}"/>
    <cellStyle name="Komma0" xfId="1" xr:uid="{00000000-0005-0000-0000-000004000000}"/>
    <cellStyle name="Komma0 2" xfId="26" xr:uid="{00000000-0005-0000-0000-000005000000}"/>
    <cellStyle name="Normal 2" xfId="25" xr:uid="{00000000-0005-0000-0000-000006000000}"/>
    <cellStyle name="Normal 2 2" xfId="29" xr:uid="{00000000-0005-0000-0000-000007000000}"/>
    <cellStyle name="Normal 2 3" xfId="34" xr:uid="{00000000-0005-0000-0000-000008000000}"/>
    <cellStyle name="Procent" xfId="17" builtinId="5"/>
    <cellStyle name="Procent 2" xfId="12" xr:uid="{00000000-0005-0000-0000-00000A000000}"/>
    <cellStyle name="Procent 2 2" xfId="16" xr:uid="{00000000-0005-0000-0000-00000B000000}"/>
    <cellStyle name="Procent 3" xfId="22" xr:uid="{00000000-0005-0000-0000-00000C000000}"/>
    <cellStyle name="Procent 5" xfId="13" xr:uid="{00000000-0005-0000-0000-00000D000000}"/>
    <cellStyle name="procent0" xfId="2" xr:uid="{00000000-0005-0000-0000-00000E000000}"/>
    <cellStyle name="procent1" xfId="3" xr:uid="{00000000-0005-0000-0000-00000F000000}"/>
    <cellStyle name="procent2" xfId="4" xr:uid="{00000000-0005-0000-0000-000010000000}"/>
    <cellStyle name="punt0" xfId="5" xr:uid="{00000000-0005-0000-0000-000011000000}"/>
    <cellStyle name="punt1" xfId="6" xr:uid="{00000000-0005-0000-0000-000012000000}"/>
    <cellStyle name="punt2" xfId="7" xr:uid="{00000000-0005-0000-0000-000013000000}"/>
    <cellStyle name="punt3" xfId="8" xr:uid="{00000000-0005-0000-0000-000014000000}"/>
    <cellStyle name="punt4" xfId="9" xr:uid="{00000000-0005-0000-0000-000015000000}"/>
    <cellStyle name="Standaard" xfId="0" builtinId="0"/>
    <cellStyle name="Standaard 2" xfId="10" xr:uid="{00000000-0005-0000-0000-000017000000}"/>
    <cellStyle name="Standaard 2 2" xfId="30" xr:uid="{00000000-0005-0000-0000-000018000000}"/>
    <cellStyle name="Standaard 2 3" xfId="19" xr:uid="{00000000-0005-0000-0000-000019000000}"/>
    <cellStyle name="Standaard 2 3 2" xfId="21" xr:uid="{00000000-0005-0000-0000-00001A000000}"/>
    <cellStyle name="Standaard 2 3 3" xfId="24" xr:uid="{00000000-0005-0000-0000-00001B000000}"/>
    <cellStyle name="Standaard 2 3 3 2" xfId="27" xr:uid="{00000000-0005-0000-0000-00001C000000}"/>
    <cellStyle name="Standaard 2 3 3 3" xfId="33" xr:uid="{00000000-0005-0000-0000-00001D000000}"/>
    <cellStyle name="Standaard 3" xfId="15" xr:uid="{00000000-0005-0000-0000-00001E000000}"/>
    <cellStyle name="Standaard 3 2" xfId="23" xr:uid="{00000000-0005-0000-0000-00001F000000}"/>
    <cellStyle name="Standaard 4" xfId="20" xr:uid="{00000000-0005-0000-0000-000020000000}"/>
    <cellStyle name="Standaard 5" xfId="28" xr:uid="{00000000-0005-0000-0000-000021000000}"/>
    <cellStyle name="Standaard 6" xfId="32" xr:uid="{00000000-0005-0000-0000-000022000000}"/>
    <cellStyle name="Valuta" xfId="35" builtinId="4"/>
  </cellStyles>
  <dxfs count="4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eetMetadata" Target="metadata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Verdeling Stichting obv Lasten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711424040900602E-3"/>
          <c:y val="4.9237231596356817E-2"/>
          <c:w val="0.66525356921285961"/>
          <c:h val="0.9489481985712570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31E-4B97-8260-691CA06743E4}"/>
              </c:ext>
            </c:extLst>
          </c:dPt>
          <c:dPt>
            <c:idx val="1"/>
            <c:bubble3D val="0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E31E-4B97-8260-691CA06743E4}"/>
              </c:ext>
            </c:extLst>
          </c:dPt>
          <c:dPt>
            <c:idx val="2"/>
            <c:bubble3D val="0"/>
            <c:spPr>
              <a:solidFill>
                <a:schemeClr val="accent3">
                  <a:alpha val="90000"/>
                </a:schemeClr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E31E-4B97-8260-691CA06743E4}"/>
              </c:ext>
            </c:extLst>
          </c:dPt>
          <c:dPt>
            <c:idx val="3"/>
            <c:bubble3D val="0"/>
            <c:spPr>
              <a:solidFill>
                <a:schemeClr val="accent4">
                  <a:alpha val="90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31E-4B97-8260-691CA06743E4}"/>
              </c:ext>
            </c:extLst>
          </c:dPt>
          <c:dPt>
            <c:idx val="4"/>
            <c:bubble3D val="0"/>
            <c:spPr>
              <a:solidFill>
                <a:schemeClr val="accent5">
                  <a:alpha val="90000"/>
                </a:schemeClr>
              </a:solidFill>
              <a:ln w="19050">
                <a:solidFill>
                  <a:schemeClr val="accent5"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0698-400C-8F1C-517B9B7EE137}"/>
              </c:ext>
            </c:extLst>
          </c:dPt>
          <c:dPt>
            <c:idx val="5"/>
            <c:bubble3D val="0"/>
            <c:spPr>
              <a:solidFill>
                <a:schemeClr val="accent6">
                  <a:alpha val="90000"/>
                </a:schemeClr>
              </a:solidFill>
              <a:ln w="19050">
                <a:solidFill>
                  <a:schemeClr val="accent6">
                    <a:lumMod val="75000"/>
                  </a:schemeClr>
                </a:solidFill>
              </a:ln>
              <a:effectLst>
                <a:innerShdw blurRad="114300">
                  <a:schemeClr val="accent6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31E-4B97-8260-691CA06743E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  <a:alpha val="90000"/>
                </a:schemeClr>
              </a:solidFill>
              <a:ln w="19050">
                <a:solidFill>
                  <a:schemeClr val="accent1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4B9A-44D3-A1E7-CD4D93945367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31E-4B97-8260-691CA06743E4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E31E-4B97-8260-691CA06743E4}"/>
                </c:ext>
              </c:extLst>
            </c:dLbl>
            <c:dLbl>
              <c:idx val="2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/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E31E-4B97-8260-691CA06743E4}"/>
                </c:ext>
              </c:extLst>
            </c:dLbl>
            <c:dLbl>
              <c:idx val="3"/>
              <c:layout>
                <c:manualLayout>
                  <c:x val="-0.16701634341335581"/>
                  <c:y val="-0.2345389953795855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/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1E-4B97-8260-691CA06743E4}"/>
                </c:ext>
              </c:extLst>
            </c:dLbl>
            <c:dLbl>
              <c:idx val="4"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accent1"/>
                        </a:solidFill>
                        <a:effectLst/>
                        <a:latin typeface="+mn-lt"/>
                        <a:ea typeface="+mn-ea"/>
                        <a:cs typeface="+mn-cs"/>
                      </a:defRPr>
                    </a:pPr>
                    <a:fld id="{5B4D0AB3-3F08-4B79-A657-4FF4AE7885E6}" type="CATEGORYNAM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[CATEGORIENAAM]</a:t>
                    </a:fld>
                    <a:r>
                      <a:rPr lang="en-US"/>
                      <a:t>; </a:t>
                    </a:r>
                    <a:fld id="{242518C8-5BB4-4EB0-ABEF-D50C71039B6C}" type="VALU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[WAARDE]</a:t>
                    </a:fld>
                    <a:r>
                      <a:rPr lang="en-US"/>
                      <a:t>; </a:t>
                    </a:r>
                    <a:fld id="{82485AE2-7F38-4741-AD5E-1FB2C8D6E5A5}" type="PERCENTAG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[PERCENTAGE]</a:t>
                    </a:fld>
                    <a:endParaRPr lang="en-US"/>
                  </a:p>
                </c:rich>
              </c:tx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/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0698-400C-8F1C-517B9B7EE137}"/>
                </c:ext>
              </c:extLst>
            </c:dLbl>
            <c:dLbl>
              <c:idx val="5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/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E31E-4B97-8260-691CA06743E4}"/>
                </c:ext>
              </c:extLst>
            </c:dLbl>
            <c:dLbl>
              <c:idx val="6"/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4B9A-44D3-A1E7-CD4D93945367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4F81BD"/>
                </a:solidFill>
                <a:round/>
              </a:ln>
              <a:effectLst>
                <a:outerShdw blurRad="50800" dist="38100" dir="2700000" algn="tl" rotWithShape="0">
                  <a:srgbClr val="4F81BD">
                    <a:lumMod val="75000"/>
                    <a:alpha val="40000"/>
                  </a:srgbClr>
                </a:outerShdw>
              </a:effectLst>
            </c:sp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'data stichting tbv grafieken'!$A$47:$A$52</c:f>
              <c:strCache>
                <c:ptCount val="6"/>
                <c:pt idx="0">
                  <c:v>Geletterde Samenleving</c:v>
                </c:pt>
                <c:pt idx="1">
                  <c:v>Participatie in de informatiesamenleving</c:v>
                </c:pt>
                <c:pt idx="2">
                  <c:v>Leven Lang Ontwikkelen</c:v>
                </c:pt>
                <c:pt idx="3">
                  <c:v>Leenservice</c:v>
                </c:pt>
                <c:pt idx="4">
                  <c:v>Huisvesting</c:v>
                </c:pt>
                <c:pt idx="5">
                  <c:v>Organisatie excl. huisvesting</c:v>
                </c:pt>
              </c:strCache>
            </c:strRef>
          </c:cat>
          <c:val>
            <c:numRef>
              <c:f>'data stichting tbv grafieken'!$E$47:$E$52</c:f>
              <c:numCache>
                <c:formatCode>_ "€"\ * #,##0_ ;_ "€"\ * \-#,##0_ ;_ "€"\ * "-"??_ ;_ @_ </c:formatCode>
                <c:ptCount val="6"/>
                <c:pt idx="0">
                  <c:v>514491.59184000007</c:v>
                </c:pt>
                <c:pt idx="1">
                  <c:v>330327.26295771427</c:v>
                </c:pt>
                <c:pt idx="2">
                  <c:v>267305.21375999996</c:v>
                </c:pt>
                <c:pt idx="3">
                  <c:v>685705.41480228573</c:v>
                </c:pt>
                <c:pt idx="4">
                  <c:v>578000</c:v>
                </c:pt>
                <c:pt idx="5">
                  <c:v>1184129.9406399999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98-400C-8F1C-517B9B7EE137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'data stichting tbv grafieken'!$B$83</c:f>
              <c:strCache>
                <c:ptCount val="1"/>
                <c:pt idx="0">
                  <c:v>Verdeling uren Front/Backoffice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533-4367-B9C1-77A048A5FAC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533-4367-B9C1-77A048A5FAC1}"/>
              </c:ext>
            </c:extLst>
          </c:dPt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33-4367-B9C1-77A048A5FAC1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33-4367-B9C1-77A048A5FAC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'data stichting tbv grafieken'!$A$84:$A$85</c:f>
              <c:strCache>
                <c:ptCount val="2"/>
                <c:pt idx="0">
                  <c:v>FrontOffice</c:v>
                </c:pt>
                <c:pt idx="1">
                  <c:v>BackOffice</c:v>
                </c:pt>
              </c:strCache>
            </c:strRef>
          </c:cat>
          <c:val>
            <c:numRef>
              <c:f>'data stichting tbv grafieken'!$B$84:$B$85</c:f>
              <c:numCache>
                <c:formatCode>0.00%</c:formatCode>
                <c:ptCount val="2"/>
                <c:pt idx="0">
                  <c:v>0.76937618147448017</c:v>
                </c:pt>
                <c:pt idx="1">
                  <c:v>0.23062381852551986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33-4367-B9C1-77A048A5FAC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nl-NL"/>
              <a:t>Kosten lijnen</a:t>
            </a:r>
            <a:endParaRPr lang="nl-NL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stichting tbv grafieken'!$A$47</c:f>
              <c:strCache>
                <c:ptCount val="1"/>
                <c:pt idx="0">
                  <c:v>Geletterde Samenleving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stichting tbv grafieken'!$B$46</c:f>
              <c:strCache>
                <c:ptCount val="1"/>
                <c:pt idx="0">
                  <c:v>Kosten Gemeente A</c:v>
                </c:pt>
              </c:strCache>
            </c:strRef>
          </c:cat>
          <c:val>
            <c:numRef>
              <c:f>'data stichting tbv grafieken'!$B$47</c:f>
              <c:numCache>
                <c:formatCode>_ "€"\ * #,##0_ ;_ "€"\ * \-#,##0_ ;_ "€"\ * "-"??_ ;_ @_ </c:formatCode>
                <c:ptCount val="1"/>
                <c:pt idx="0">
                  <c:v>272793.05062720005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8C-4595-B90A-9976192074FE}"/>
            </c:ext>
          </c:extLst>
        </c:ser>
        <c:ser>
          <c:idx val="1"/>
          <c:order val="1"/>
          <c:tx>
            <c:strRef>
              <c:f>'data stichting tbv grafieken'!$A$48</c:f>
              <c:strCache>
                <c:ptCount val="1"/>
                <c:pt idx="0">
                  <c:v>Participatie in de informatiesamenleving</c:v>
                </c:pt>
              </c:strCache>
            </c:strRef>
          </c:tx>
          <c:spPr>
            <a:gradFill>
              <a:gsLst>
                <a:gs pos="0">
                  <a:schemeClr val="accent2"/>
                </a:gs>
                <a:gs pos="100000">
                  <a:schemeClr val="accent2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stichting tbv grafieken'!$B$46</c:f>
              <c:strCache>
                <c:ptCount val="1"/>
                <c:pt idx="0">
                  <c:v>Kosten Gemeente A</c:v>
                </c:pt>
              </c:strCache>
            </c:strRef>
          </c:cat>
          <c:val>
            <c:numRef>
              <c:f>'data stichting tbv grafieken'!$B$48</c:f>
              <c:numCache>
                <c:formatCode>_ "€"\ * #,##0_ ;_ "€"\ * \-#,##0_ ;_ "€"\ * "-"??_ ;_ @_ </c:formatCode>
                <c:ptCount val="1"/>
                <c:pt idx="0">
                  <c:v>156984.4056576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8C-4595-B90A-9976192074FE}"/>
            </c:ext>
          </c:extLst>
        </c:ser>
        <c:ser>
          <c:idx val="2"/>
          <c:order val="2"/>
          <c:tx>
            <c:strRef>
              <c:f>'data stichting tbv grafieken'!$A$49</c:f>
              <c:strCache>
                <c:ptCount val="1"/>
                <c:pt idx="0">
                  <c:v>Leven Lang Ontwikkelen</c:v>
                </c:pt>
              </c:strCache>
            </c:strRef>
          </c:tx>
          <c:spPr>
            <a:gradFill>
              <a:gsLst>
                <a:gs pos="0">
                  <a:schemeClr val="accent3"/>
                </a:gs>
                <a:gs pos="100000">
                  <a:schemeClr val="accent3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stichting tbv grafieken'!$B$46</c:f>
              <c:strCache>
                <c:ptCount val="1"/>
                <c:pt idx="0">
                  <c:v>Kosten Gemeente A</c:v>
                </c:pt>
              </c:strCache>
            </c:strRef>
          </c:cat>
          <c:val>
            <c:numRef>
              <c:f>'data stichting tbv grafieken'!$B$49</c:f>
              <c:numCache>
                <c:formatCode>_ "€"\ * #,##0_ ;_ "€"\ * \-#,##0_ ;_ "€"\ * "-"??_ ;_ @_ </c:formatCode>
                <c:ptCount val="1"/>
                <c:pt idx="0">
                  <c:v>133606.49207519999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8C-4595-B90A-9976192074FE}"/>
            </c:ext>
          </c:extLst>
        </c:ser>
        <c:ser>
          <c:idx val="3"/>
          <c:order val="3"/>
          <c:tx>
            <c:strRef>
              <c:f>'data stichting tbv grafieken'!$A$50</c:f>
              <c:strCache>
                <c:ptCount val="1"/>
                <c:pt idx="0">
                  <c:v>Leenservice</c:v>
                </c:pt>
              </c:strCache>
            </c:strRef>
          </c:tx>
          <c:spPr>
            <a:gradFill>
              <a:gsLst>
                <a:gs pos="0">
                  <a:schemeClr val="accent4"/>
                </a:gs>
                <a:gs pos="100000">
                  <a:schemeClr val="accent4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stichting tbv grafieken'!$B$46</c:f>
              <c:strCache>
                <c:ptCount val="1"/>
                <c:pt idx="0">
                  <c:v>Kosten Gemeente A</c:v>
                </c:pt>
              </c:strCache>
            </c:strRef>
          </c:cat>
          <c:val>
            <c:numRef>
              <c:f>'data stichting tbv grafieken'!$B$50</c:f>
              <c:numCache>
                <c:formatCode>_ "€"\ * #,##0_ ;_ "€"\ * \-#,##0_ ;_ "€"\ * "-"??_ ;_ @_ </c:formatCode>
                <c:ptCount val="1"/>
                <c:pt idx="0">
                  <c:v>333578.10524159996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98C-4595-B90A-9976192074FE}"/>
            </c:ext>
          </c:extLst>
        </c:ser>
        <c:ser>
          <c:idx val="4"/>
          <c:order val="4"/>
          <c:tx>
            <c:strRef>
              <c:f>'data stichting tbv grafieken'!#REF!</c:f>
              <c:strCache>
                <c:ptCount val="1"/>
                <c:pt idx="0">
                  <c:v>#VERW!</c:v>
                </c:pt>
              </c:strCache>
              <c:extLst xmlns:c15="http://schemas.microsoft.com/office/drawing/2012/chart"/>
            </c:strRef>
          </c:tx>
          <c:spPr>
            <a:gradFill>
              <a:gsLst>
                <a:gs pos="0">
                  <a:schemeClr val="accent5"/>
                </a:gs>
                <a:gs pos="100000">
                  <a:schemeClr val="accent5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stichting tbv grafieken'!$B$46</c:f>
              <c:strCache>
                <c:ptCount val="1"/>
                <c:pt idx="0">
                  <c:v>Kosten Gemeente A</c:v>
                </c:pt>
              </c:strCache>
              <c:extLst xmlns:c15="http://schemas.microsoft.com/office/drawing/2012/chart"/>
            </c:strRef>
          </c:cat>
          <c:val>
            <c:numRef>
              <c:f>'data stichting tbv grafieken'!#REF!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498C-4595-B90A-9976192074FE}"/>
            </c:ext>
          </c:extLst>
        </c:ser>
        <c:ser>
          <c:idx val="5"/>
          <c:order val="5"/>
          <c:tx>
            <c:strRef>
              <c:f>'data stichting tbv grafieken'!$A$52</c:f>
              <c:strCache>
                <c:ptCount val="1"/>
                <c:pt idx="0">
                  <c:v>Organisatie excl. huisvesting</c:v>
                </c:pt>
              </c:strCache>
            </c:strRef>
          </c:tx>
          <c:spPr>
            <a:gradFill>
              <a:gsLst>
                <a:gs pos="0">
                  <a:schemeClr val="accent6"/>
                </a:gs>
                <a:gs pos="100000">
                  <a:schemeClr val="accent6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stichting tbv grafieken'!$B$46</c:f>
              <c:strCache>
                <c:ptCount val="1"/>
                <c:pt idx="0">
                  <c:v>Kosten Gemeente A</c:v>
                </c:pt>
              </c:strCache>
            </c:strRef>
          </c:cat>
          <c:val>
            <c:numRef>
              <c:f>'data stichting tbv grafieken'!$B$52</c:f>
              <c:numCache>
                <c:formatCode>_ "€"\ * #,##0_ ;_ "€"\ * \-#,##0_ ;_ "€"\ * "-"??_ ;_ @_ </c:formatCode>
                <c:ptCount val="1"/>
                <c:pt idx="0">
                  <c:v>468651.87903495377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98C-4595-B90A-9976192074F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556648752"/>
        <c:axId val="556650064"/>
        <c:extLst>
          <c:ext xmlns:c15="http://schemas.microsoft.com/office/drawing/2012/chart" uri="{02D57815-91ED-43cb-92C2-25804820EDAC}">
            <c15:filteredBarSeries>
              <c15:ser>
                <c:idx val="6"/>
                <c:order val="6"/>
                <c:tx>
                  <c:strRef>
                    <c:extLst>
                      <c:ext uri="{02D57815-91ED-43cb-92C2-25804820EDAC}">
                        <c15:formulaRef>
                          <c15:sqref>'data stichting tbv grafieken'!$A$53</c15:sqref>
                        </c15:formulaRef>
                      </c:ext>
                    </c:extLst>
                    <c:strCache>
                      <c:ptCount val="1"/>
                      <c:pt idx="0">
                        <c:v>Totaal</c:v>
                      </c:pt>
                    </c:strCache>
                  </c:strRef>
                </c:tx>
                <c:spPr>
                  <a:gradFill>
                    <a:gsLst>
                      <a:gs pos="0">
                        <a:schemeClr val="accent1">
                          <a:lumMod val="60000"/>
                        </a:schemeClr>
                      </a:gs>
                      <a:gs pos="100000">
                        <a:schemeClr val="accent1">
                          <a:lumMod val="60000"/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l-NL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'data stichting tbv grafieken'!$B$46</c15:sqref>
                        </c15:formulaRef>
                      </c:ext>
                    </c:extLst>
                    <c:strCache>
                      <c:ptCount val="1"/>
                      <c:pt idx="0">
                        <c:v>Kosten Gemeente 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stichting tbv grafieken'!$B$53</c15:sqref>
                        </c15:formulaRef>
                      </c:ext>
                    </c:extLst>
                    <c:numCache>
                      <c:formatCode>_ "€"\ * #,##0_ ;_ "€"\ * \-#,##0_ ;_ "€"\ * "-"??_ ;_ @_ </c:formatCode>
                      <c:ptCount val="1"/>
                      <c:pt idx="0">
                        <c:v>1617113.9326365539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498C-4595-B90A-9976192074FE}"/>
                  </c:ext>
                </c:extLst>
              </c15:ser>
            </c15:filteredBarSeries>
          </c:ext>
        </c:extLst>
      </c:barChart>
      <c:catAx>
        <c:axId val="55664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nl-NL"/>
          </a:p>
        </c:txPr>
        <c:crossAx val="556650064"/>
        <c:crosses val="autoZero"/>
        <c:auto val="1"/>
        <c:lblAlgn val="ctr"/>
        <c:lblOffset val="100"/>
        <c:noMultiLvlLbl val="0"/>
      </c:catAx>
      <c:valAx>
        <c:axId val="55665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&quot;€&quot;\ * #,##0_ ;_ &quot;€&quot;\ * \-#,##0_ ;_ &quot;€&quot;\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5664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nl-NL"/>
              <a:t>Kosten lijnen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stichting tbv grafieken'!$A$47</c:f>
              <c:strCache>
                <c:ptCount val="1"/>
                <c:pt idx="0">
                  <c:v>Geletterde Samenleving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stichting tbv grafieken'!$C$46</c:f>
              <c:strCache>
                <c:ptCount val="1"/>
                <c:pt idx="0">
                  <c:v>Kosten Gemeente B</c:v>
                </c:pt>
              </c:strCache>
            </c:strRef>
          </c:cat>
          <c:val>
            <c:numRef>
              <c:f>'data stichting tbv grafieken'!$C$47</c:f>
              <c:numCache>
                <c:formatCode>_ "€"\ * #,##0_ ;_ "€"\ * \-#,##0_ ;_ "€"\ * "-"??_ ;_ @_ </c:formatCode>
                <c:ptCount val="1"/>
                <c:pt idx="0">
                  <c:v>118728.29329599999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40-43E5-AC34-4E6E0252B826}"/>
            </c:ext>
          </c:extLst>
        </c:ser>
        <c:ser>
          <c:idx val="1"/>
          <c:order val="1"/>
          <c:tx>
            <c:strRef>
              <c:f>'data stichting tbv grafieken'!$A$48</c:f>
              <c:strCache>
                <c:ptCount val="1"/>
                <c:pt idx="0">
                  <c:v>Participatie in de informatiesamenleving</c:v>
                </c:pt>
              </c:strCache>
            </c:strRef>
          </c:tx>
          <c:spPr>
            <a:gradFill>
              <a:gsLst>
                <a:gs pos="0">
                  <a:schemeClr val="accent2"/>
                </a:gs>
                <a:gs pos="100000">
                  <a:schemeClr val="accent2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stichting tbv grafieken'!$C$46</c:f>
              <c:strCache>
                <c:ptCount val="1"/>
                <c:pt idx="0">
                  <c:v>Kosten Gemeente B</c:v>
                </c:pt>
              </c:strCache>
            </c:strRef>
          </c:cat>
          <c:val>
            <c:numRef>
              <c:f>'data stichting tbv grafieken'!$C$48</c:f>
              <c:numCache>
                <c:formatCode>_ "€"\ * #,##0_ ;_ "€"\ * \-#,##0_ ;_ "€"\ * "-"??_ ;_ @_ </c:formatCode>
                <c:ptCount val="1"/>
                <c:pt idx="0">
                  <c:v>79545.462527999989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40-43E5-AC34-4E6E0252B826}"/>
            </c:ext>
          </c:extLst>
        </c:ser>
        <c:ser>
          <c:idx val="2"/>
          <c:order val="2"/>
          <c:tx>
            <c:strRef>
              <c:f>'data stichting tbv grafieken'!$A$49</c:f>
              <c:strCache>
                <c:ptCount val="1"/>
                <c:pt idx="0">
                  <c:v>Leven Lang Ontwikkelen</c:v>
                </c:pt>
              </c:strCache>
            </c:strRef>
          </c:tx>
          <c:spPr>
            <a:gradFill>
              <a:gsLst>
                <a:gs pos="0">
                  <a:schemeClr val="accent3"/>
                </a:gs>
                <a:gs pos="100000">
                  <a:schemeClr val="accent3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stichting tbv grafieken'!$C$46</c:f>
              <c:strCache>
                <c:ptCount val="1"/>
                <c:pt idx="0">
                  <c:v>Kosten Gemeente B</c:v>
                </c:pt>
              </c:strCache>
            </c:strRef>
          </c:cat>
          <c:val>
            <c:numRef>
              <c:f>'data stichting tbv grafieken'!$C$49</c:f>
              <c:numCache>
                <c:formatCode>_ "€"\ * #,##0_ ;_ "€"\ * \-#,##0_ ;_ "€"\ * "-"??_ ;_ @_ </c:formatCode>
                <c:ptCount val="1"/>
                <c:pt idx="0">
                  <c:v>76300.512455999997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740-43E5-AC34-4E6E0252B826}"/>
            </c:ext>
          </c:extLst>
        </c:ser>
        <c:ser>
          <c:idx val="3"/>
          <c:order val="3"/>
          <c:tx>
            <c:strRef>
              <c:f>'data stichting tbv grafieken'!$A$50</c:f>
              <c:strCache>
                <c:ptCount val="1"/>
                <c:pt idx="0">
                  <c:v>Leenservice</c:v>
                </c:pt>
              </c:strCache>
            </c:strRef>
          </c:tx>
          <c:spPr>
            <a:gradFill>
              <a:gsLst>
                <a:gs pos="0">
                  <a:schemeClr val="accent4"/>
                </a:gs>
                <a:gs pos="100000">
                  <a:schemeClr val="accent4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stichting tbv grafieken'!$C$46</c:f>
              <c:strCache>
                <c:ptCount val="1"/>
                <c:pt idx="0">
                  <c:v>Kosten Gemeente B</c:v>
                </c:pt>
              </c:strCache>
            </c:strRef>
          </c:cat>
          <c:val>
            <c:numRef>
              <c:f>'data stichting tbv grafieken'!$C$50</c:f>
              <c:numCache>
                <c:formatCode>_ "€"\ * #,##0_ ;_ "€"\ * \-#,##0_ ;_ "€"\ * "-"??_ ;_ @_ </c:formatCode>
                <c:ptCount val="1"/>
                <c:pt idx="0">
                  <c:v>171850.454528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740-43E5-AC34-4E6E0252B826}"/>
            </c:ext>
          </c:extLst>
        </c:ser>
        <c:ser>
          <c:idx val="5"/>
          <c:order val="5"/>
          <c:tx>
            <c:strRef>
              <c:f>'data stichting tbv grafieken'!$A$52</c:f>
              <c:strCache>
                <c:ptCount val="1"/>
                <c:pt idx="0">
                  <c:v>Organisatie excl. huisvesting</c:v>
                </c:pt>
              </c:strCache>
            </c:strRef>
          </c:tx>
          <c:spPr>
            <a:gradFill>
              <a:gsLst>
                <a:gs pos="0">
                  <a:schemeClr val="accent6"/>
                </a:gs>
                <a:gs pos="100000">
                  <a:schemeClr val="accent6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stichting tbv grafieken'!$C$46</c:f>
              <c:strCache>
                <c:ptCount val="1"/>
                <c:pt idx="0">
                  <c:v>Kosten Gemeente B</c:v>
                </c:pt>
              </c:strCache>
            </c:strRef>
          </c:cat>
          <c:val>
            <c:numRef>
              <c:f>'data stichting tbv grafieken'!$C$52</c:f>
              <c:numCache>
                <c:formatCode>_ "€"\ * #,##0_ ;_ "€"\ * \-#,##0_ ;_ "€"\ * "-"??_ ;_ @_ </c:formatCode>
                <c:ptCount val="1"/>
                <c:pt idx="0">
                  <c:v>321229.76971630775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740-43E5-AC34-4E6E0252B82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556648752"/>
        <c:axId val="556650064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'data stichting tbv grafieken'!#REF!</c15:sqref>
                        </c15:formulaRef>
                      </c:ext>
                    </c:extLst>
                    <c:strCache>
                      <c:ptCount val="1"/>
                      <c:pt idx="0">
                        <c:v>#VERW!</c:v>
                      </c:pt>
                    </c:strCache>
                  </c:strRef>
                </c:tx>
                <c:spPr>
                  <a:gradFill>
                    <a:gsLst>
                      <a:gs pos="0">
                        <a:schemeClr val="accent5"/>
                      </a:gs>
                      <a:gs pos="100000">
                        <a:schemeClr val="accent5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tx2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l-N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'data stichting tbv grafieken'!$C$46</c15:sqref>
                        </c15:formulaRef>
                      </c:ext>
                    </c:extLst>
                    <c:strCache>
                      <c:ptCount val="1"/>
                      <c:pt idx="0">
                        <c:v>Kosten Gemeente B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stichting tbv grafieken'!#REF!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E740-43E5-AC34-4E6E0252B826}"/>
                  </c:ext>
                </c:extLst>
              </c15:ser>
            </c15:filteredBarSeries>
          </c:ext>
        </c:extLst>
      </c:barChart>
      <c:catAx>
        <c:axId val="55664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nl-NL"/>
          </a:p>
        </c:txPr>
        <c:crossAx val="556650064"/>
        <c:crosses val="autoZero"/>
        <c:auto val="1"/>
        <c:lblAlgn val="ctr"/>
        <c:lblOffset val="100"/>
        <c:noMultiLvlLbl val="0"/>
      </c:catAx>
      <c:valAx>
        <c:axId val="55665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&quot;€&quot;\ * #,##0_ ;_ &quot;€&quot;\ * \-#,##0_ ;_ &quot;€&quot;\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5664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6932927714335799"/>
          <c:y val="0.13180175846755948"/>
          <c:w val="0.46388616940005806"/>
          <c:h val="0.73344164194462458"/>
        </c:manualLayout>
      </c:layout>
      <c:pieChart>
        <c:varyColors val="1"/>
        <c:ser>
          <c:idx val="1"/>
          <c:order val="1"/>
          <c:tx>
            <c:strRef>
              <c:f>'data stichting tbv grafieken'!$C$56</c:f>
              <c:strCache>
                <c:ptCount val="1"/>
                <c:pt idx="0">
                  <c:v>% Kosten per rubriek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E-7670-4104-9408-03A92462DCA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0-7670-4104-9408-03A92462DCA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2-7670-4104-9408-03A92462DCA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4-7670-4104-9408-03A92462DCA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6-7670-4104-9408-03A92462DCA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8-7670-4104-9408-03A92462DCA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A-7670-4104-9408-03A92462DCA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C-7670-4104-9408-03A92462DCA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E-7670-4104-9408-03A92462DCA2}"/>
              </c:ext>
            </c:extLst>
          </c:dPt>
          <c:dLbls>
            <c:numFmt formatCode="0.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stichting tbv grafieken'!$A$57:$A$70</c15:sqref>
                  </c15:fullRef>
                </c:ext>
              </c:extLst>
              <c:f>'data stichting tbv grafieken'!$A$57:$A$65</c:f>
              <c:strCache>
                <c:ptCount val="9"/>
                <c:pt idx="0">
                  <c:v>Bestuur en organisatie</c:v>
                </c:pt>
                <c:pt idx="1">
                  <c:v>Huisvesting</c:v>
                </c:pt>
                <c:pt idx="2">
                  <c:v>Personeel</c:v>
                </c:pt>
                <c:pt idx="3">
                  <c:v>Administratie</c:v>
                </c:pt>
                <c:pt idx="4">
                  <c:v>Transport</c:v>
                </c:pt>
                <c:pt idx="5">
                  <c:v>Automatisering</c:v>
                </c:pt>
                <c:pt idx="6">
                  <c:v>Collectie en media</c:v>
                </c:pt>
                <c:pt idx="7">
                  <c:v>Specifieke kosten</c:v>
                </c:pt>
                <c:pt idx="8">
                  <c:v>Diverse kosten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stichting tbv grafieken'!$C$57:$C$70</c15:sqref>
                  </c15:fullRef>
                </c:ext>
              </c:extLst>
              <c:f>'data stichting tbv grafieken'!$C$57:$C$65</c:f>
              <c:numCache>
                <c:formatCode>0.0%</c:formatCode>
                <c:ptCount val="9"/>
                <c:pt idx="0">
                  <c:v>1.4045103902847184E-2</c:v>
                </c:pt>
                <c:pt idx="1">
                  <c:v>0.16236140111691341</c:v>
                </c:pt>
                <c:pt idx="2">
                  <c:v>0.57724237252429988</c:v>
                </c:pt>
                <c:pt idx="3">
                  <c:v>3.2303738976548521E-2</c:v>
                </c:pt>
                <c:pt idx="4">
                  <c:v>2.809020780569437E-3</c:v>
                </c:pt>
                <c:pt idx="5">
                  <c:v>5.6039964572360247E-2</c:v>
                </c:pt>
                <c:pt idx="6">
                  <c:v>0.10168655225661359</c:v>
                </c:pt>
                <c:pt idx="7">
                  <c:v>4.0730801318256828E-2</c:v>
                </c:pt>
                <c:pt idx="8">
                  <c:v>4.2135311708541544E-4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'data stichting tbv grafieken'!$C$66</c15:sqref>
                  <c15:bubble3D val="0"/>
                </c15:categoryFilterException>
                <c15:categoryFilterException>
                  <c15:sqref>'data stichting tbv grafieken'!$C$67</c15:sqref>
                  <c15:bubble3D val="0"/>
                </c15:categoryFilterException>
                <c15:categoryFilterException>
                  <c15:sqref>'data stichting tbv grafieken'!$C$68</c15:sqref>
                  <c15:bubble3D val="0"/>
                </c15:categoryFilterException>
                <c15:categoryFilterException>
                  <c15:sqref>'data stichting tbv grafieken'!$C$69</c15:sqref>
                  <c15:bubble3D val="0"/>
                </c15:categoryFilterException>
                <c15:categoryFilterException>
                  <c15:sqref>'data stichting tbv grafieken'!$C$70</c15:sqref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39-7670-4104-9408-03A92462DCA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'data stichting tbv grafieken'!$B$56</c15:sqref>
                        </c15:formulaRef>
                      </c:ext>
                    </c:extLst>
                    <c:strCache>
                      <c:ptCount val="1"/>
                      <c:pt idx="0">
                        <c:v>Totaal Stichting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1-7670-4104-9408-03A92462DCA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3-7670-4104-9408-03A92462DCA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5-7670-4104-9408-03A92462DCA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7-7670-4104-9408-03A92462DCA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9-7670-4104-9408-03A92462DCA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B-7670-4104-9408-03A92462DCA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D-7670-4104-9408-03A92462DCA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F-7670-4104-9408-03A92462DCA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1-7670-4104-9408-03A92462DCA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l-NL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'data stichting tbv grafieken'!$A$57:$A$70</c15:sqref>
                        </c15:fullRef>
                        <c15:formulaRef>
                          <c15:sqref>'data stichting tbv grafieken'!$A$57:$A$65</c15:sqref>
                        </c15:formulaRef>
                      </c:ext>
                    </c:extLst>
                    <c:strCache>
                      <c:ptCount val="9"/>
                      <c:pt idx="0">
                        <c:v>Bestuur en organisatie</c:v>
                      </c:pt>
                      <c:pt idx="1">
                        <c:v>Huisvesting</c:v>
                      </c:pt>
                      <c:pt idx="2">
                        <c:v>Personeel</c:v>
                      </c:pt>
                      <c:pt idx="3">
                        <c:v>Administratie</c:v>
                      </c:pt>
                      <c:pt idx="4">
                        <c:v>Transport</c:v>
                      </c:pt>
                      <c:pt idx="5">
                        <c:v>Automatisering</c:v>
                      </c:pt>
                      <c:pt idx="6">
                        <c:v>Collectie en media</c:v>
                      </c:pt>
                      <c:pt idx="7">
                        <c:v>Specifieke kosten</c:v>
                      </c:pt>
                      <c:pt idx="8">
                        <c:v>Diverse kosten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'data stichting tbv grafieken'!$B$57:$B$70</c15:sqref>
                        </c15:fullRef>
                        <c15:formulaRef>
                          <c15:sqref>'data stichting tbv grafieken'!$B$57:$B$65</c15:sqref>
                        </c15:formulaRef>
                      </c:ext>
                    </c:extLst>
                    <c:numCache>
                      <c:formatCode>_ "€"\ * #,##0_ ;_ "€"\ * \-#,##0_ ;_ "€"\ * "-"??_ ;_ @_ </c:formatCode>
                      <c:ptCount val="9"/>
                      <c:pt idx="0">
                        <c:v>50000.000000000007</c:v>
                      </c:pt>
                      <c:pt idx="1">
                        <c:v>578000</c:v>
                      </c:pt>
                      <c:pt idx="2">
                        <c:v>2054959.4239999999</c:v>
                      </c:pt>
                      <c:pt idx="3">
                        <c:v>115000</c:v>
                      </c:pt>
                      <c:pt idx="4">
                        <c:v>10000.000000000002</c:v>
                      </c:pt>
                      <c:pt idx="5">
                        <c:v>199499.99999999997</c:v>
                      </c:pt>
                      <c:pt idx="6">
                        <c:v>362000</c:v>
                      </c:pt>
                      <c:pt idx="7">
                        <c:v>145000</c:v>
                      </c:pt>
                      <c:pt idx="8">
                        <c:v>1500</c:v>
                      </c:pt>
                    </c:numCache>
                  </c:numRef>
                </c:val>
                <c:extLst>
                  <c:ext uri="{02D57815-91ED-43cb-92C2-25804820EDAC}">
                    <c15:categoryFilterExceptions>
                      <c15:categoryFilterException>
                        <c15:sqref>'data stichting tbv grafieken'!$B$66</c15:sqref>
                        <c15:spPr xmlns:c15="http://schemas.microsoft.com/office/drawing/2012/chart">
                          <a:solidFill>
                            <a:schemeClr val="accent4">
                              <a:lumMod val="6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'data stichting tbv grafieken'!$B$67</c15:sqref>
                        <c15:spPr xmlns:c15="http://schemas.microsoft.com/office/drawing/2012/chart">
                          <a:solidFill>
                            <a:schemeClr val="accent5">
                              <a:lumMod val="6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'data stichting tbv grafieken'!$B$68</c15:sqref>
                        <c15:spPr xmlns:c15="http://schemas.microsoft.com/office/drawing/2012/chart">
                          <a:solidFill>
                            <a:schemeClr val="accent6">
                              <a:lumMod val="6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'data stichting tbv grafieken'!$B$69</c15:sqref>
                        <c15:spPr xmlns:c15="http://schemas.microsoft.com/office/drawing/2012/chart">
                          <a:solidFill>
                            <a:schemeClr val="accent1">
                              <a:lumMod val="80000"/>
                              <a:lumOff val="2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'data stichting tbv grafieken'!$B$70</c15:sqref>
                        <c15:spPr xmlns:c15="http://schemas.microsoft.com/office/drawing/2012/chart">
                          <a:solidFill>
                            <a:schemeClr val="accent2">
                              <a:lumMod val="80000"/>
                              <a:lumOff val="2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1C-7670-4104-9408-03A92462DCA2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Verdeling Basisvaardigheden obv Lasten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973856209150327E-2"/>
          <c:y val="3.4224792697373004E-2"/>
          <c:w val="0.62976093584822523"/>
          <c:h val="0.90772303904489815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7519820147791851"/>
                  <c:y val="6.15483049140717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 baseline="0">
                      <a:solidFill>
                        <a:sysClr val="windowText" lastClr="000000"/>
                      </a:solidFill>
                    </a:defRPr>
                  </a:pPr>
                  <a:endParaRPr lang="nl-NL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012641944594511"/>
                      <c:h val="0.120578244714561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5A26-40EE-9857-B8449720C8BB}"/>
                </c:ext>
              </c:extLst>
            </c:dLbl>
            <c:dLbl>
              <c:idx val="1"/>
              <c:layout>
                <c:manualLayout>
                  <c:x val="0.12008609103063353"/>
                  <c:y val="-0.2169552672790175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 baseline="0">
                      <a:solidFill>
                        <a:sysClr val="windowText" lastClr="000000"/>
                      </a:solidFill>
                    </a:defRPr>
                  </a:pPr>
                  <a:endParaRPr lang="nl-NL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9121177353396"/>
                      <c:h val="9.04589569307039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A26-40EE-9857-B8449720C8BB}"/>
                </c:ext>
              </c:extLst>
            </c:dLbl>
            <c:dLbl>
              <c:idx val="2"/>
              <c:layout>
                <c:manualLayout>
                  <c:x val="9.2108982598177361E-2"/>
                  <c:y val="6.7404869754252889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18503061867448"/>
                      <c:h val="0.103817298827076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5A26-40EE-9857-B8449720C8BB}"/>
                </c:ext>
              </c:extLst>
            </c:dLbl>
            <c:dLbl>
              <c:idx val="3"/>
              <c:layout>
                <c:manualLayout>
                  <c:x val="0.11976007440891574"/>
                  <c:y val="3.289711761881596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26-40EE-9857-B8449720C8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baseline="0">
                    <a:solidFill>
                      <a:schemeClr val="bg1"/>
                    </a:solidFill>
                  </a:defRPr>
                </a:pPr>
                <a:endParaRPr lang="nl-NL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'data stichting tbv grafieken'!$B$10:$B$12</c:f>
              <c:strCache>
                <c:ptCount val="3"/>
                <c:pt idx="0">
                  <c:v>Digitaal Burgerschap</c:v>
                </c:pt>
                <c:pt idx="1">
                  <c:v>IDO</c:v>
                </c:pt>
                <c:pt idx="2">
                  <c:v>Programmering PIDIS</c:v>
                </c:pt>
              </c:strCache>
            </c:strRef>
          </c:cat>
          <c:val>
            <c:numRef>
              <c:f>'data stichting tbv grafieken'!$C$10:$C$12</c:f>
              <c:numCache>
                <c:formatCode>#,##0</c:formatCode>
                <c:ptCount val="3"/>
                <c:pt idx="0">
                  <c:v>77500</c:v>
                </c:pt>
                <c:pt idx="1">
                  <c:v>72500</c:v>
                </c:pt>
                <c:pt idx="2">
                  <c:v>62500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26-40EE-9857-B8449720C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588085560614393"/>
          <c:y val="0.33823139277573888"/>
          <c:w val="0.23090328383494443"/>
          <c:h val="0.2158896003006080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Verdeling Basisvaardigheden obv Inkomsten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973856209150327E-2"/>
          <c:y val="3.4224792697373004E-2"/>
          <c:w val="0.6653165354330709"/>
          <c:h val="0.95816264908503068"/>
        </c:manualLayout>
      </c:layout>
      <c:pie3DChart>
        <c:varyColors val="1"/>
        <c:ser>
          <c:idx val="4"/>
          <c:order val="4"/>
          <c:tx>
            <c:strRef>
              <c:f>'data stichting tbv grafieken'!$F$37</c:f>
              <c:strCache>
                <c:ptCount val="1"/>
                <c:pt idx="0">
                  <c:v>Totaal Participatie</c:v>
                </c:pt>
              </c:strCache>
            </c:strRef>
          </c:tx>
          <c:dLbls>
            <c:dLbl>
              <c:idx val="0"/>
              <c:layout>
                <c:manualLayout>
                  <c:x val="-4.2512513680453681E-2"/>
                  <c:y val="-5.935925948187774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49991251093614"/>
                      <c:h val="7.27658906451618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5E42-4271-A985-706AF08352B7}"/>
                </c:ext>
              </c:extLst>
            </c:dLbl>
            <c:dLbl>
              <c:idx val="1"/>
              <c:layout>
                <c:manualLayout>
                  <c:x val="0.21729055118110235"/>
                  <c:y val="-5.180373629970832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nl-N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803359580052491"/>
                      <c:h val="0.1236752787613366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5E42-4271-A985-706AF08352B7}"/>
                </c:ext>
              </c:extLst>
            </c:dLbl>
            <c:dLbl>
              <c:idx val="2"/>
              <c:layout>
                <c:manualLayout>
                  <c:x val="-0.21632528433945758"/>
                  <c:y val="-0.1556029967823533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nl-N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E42-4271-A985-706AF08352B7}"/>
                </c:ext>
              </c:extLst>
            </c:dLbl>
            <c:dLbl>
              <c:idx val="3"/>
              <c:layout>
                <c:manualLayout>
                  <c:x val="0.10472475940507436"/>
                  <c:y val="6.350655977270575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nl-N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E42-4271-A985-706AF08352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nl-NL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stichting tbv grafieken'!$A$38:$A$43</c15:sqref>
                  </c15:fullRef>
                </c:ext>
              </c:extLst>
              <c:f>'data stichting tbv grafieken'!$A$39:$A$42</c:f>
              <c:strCache>
                <c:ptCount val="4"/>
                <c:pt idx="0">
                  <c:v>Gebruikersopbrengsten</c:v>
                </c:pt>
                <c:pt idx="1">
                  <c:v>Specifieke Opbrengsten</c:v>
                </c:pt>
                <c:pt idx="2">
                  <c:v>Projectsubsidies</c:v>
                </c:pt>
                <c:pt idx="3">
                  <c:v>Exploitatiesubsidie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stichting tbv grafieken'!$F$38:$F$43</c15:sqref>
                  </c15:fullRef>
                </c:ext>
              </c:extLst>
              <c:f>'data stichting tbv grafieken'!$F$39:$F$42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160000</c:v>
                </c:pt>
                <c:pt idx="3">
                  <c:v>52500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'data stichting tbv grafieken'!$F$43</c15:sqref>
                  <c15:dLbl>
                    <c:idx val="3"/>
                    <c:layout>
                      <c:manualLayout>
                        <c:x val="0.16723968699606293"/>
                        <c:y val="-7.0154314680130628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wrap="square" lIns="38100" tIns="19050" rIns="38100" bIns="19050" anchor="ctr">
                        <a:spAutoFit/>
                      </a:bodyPr>
                      <a:lstStyle/>
                      <a:p>
                        <a:pPr>
                          <a:defRPr b="1">
                            <a:solidFill>
                              <a:schemeClr val="bg1"/>
                            </a:solidFill>
                          </a:defRPr>
                        </a:pPr>
                        <a:endParaRPr lang="nl-NL"/>
                      </a:p>
                    </c:txPr>
                    <c:dLblPos val="bestFit"/>
                    <c:showLegendKey val="0"/>
                    <c:showVal val="1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0BEB-4C00-9420-295539EF4995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8-5E42-4271-A985-706AF0835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'data stichting tbv grafieken'!$B$37</c15:sqref>
                        </c15:formulaRef>
                      </c:ext>
                    </c:extLst>
                    <c:strCache>
                      <c:ptCount val="1"/>
                      <c:pt idx="0">
                        <c:v>Digitaal Burgerschap</c:v>
                      </c:pt>
                    </c:strCache>
                  </c:strRef>
                </c:tx>
                <c:dLbls>
                  <c:dLbl>
                    <c:idx val="0"/>
                    <c:layout>
                      <c:manualLayout>
                        <c:x val="-0.24163080394136902"/>
                        <c:y val="-0.10130466147871867"/>
                      </c:manualLayout>
                    </c:layout>
                    <c:showLegendKey val="0"/>
                    <c:showVal val="1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5E42-4271-A985-706AF08352B7}"/>
                      </c:ext>
                    </c:extLst>
                  </c:dLbl>
                  <c:dLbl>
                    <c:idx val="1"/>
                    <c:layout>
                      <c:manualLayout>
                        <c:x val="7.3574105777385865E-2"/>
                        <c:y val="-0.11026108578532946"/>
                      </c:manualLayout>
                    </c:layout>
                    <c:showLegendKey val="0"/>
                    <c:showVal val="1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5E42-4271-A985-706AF08352B7}"/>
                      </c:ext>
                    </c:extLst>
                  </c:dLbl>
                  <c:dLbl>
                    <c:idx val="2"/>
                    <c:layout>
                      <c:manualLayout>
                        <c:x val="0.14447216151040662"/>
                        <c:y val="7.3123439722706379E-2"/>
                      </c:manualLayout>
                    </c:layout>
                    <c:showLegendKey val="0"/>
                    <c:showVal val="1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5E42-4271-A985-706AF08352B7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/>
                    <a:lstStyle/>
                    <a:p>
                      <a:pPr>
                        <a:defRPr sz="900" b="1" baseline="0">
                          <a:solidFill>
                            <a:schemeClr val="bg1"/>
                          </a:solidFill>
                        </a:defRPr>
                      </a:pPr>
                      <a:endParaRPr lang="nl-NL"/>
                    </a:p>
                  </c:txPr>
                  <c:showLegendKey val="0"/>
                  <c:showVal val="1"/>
                  <c:showCatName val="1"/>
                  <c:showSerName val="0"/>
                  <c:showPercent val="1"/>
                  <c:showBubbleSize val="0"/>
                  <c:showLeaderLines val="1"/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'data stichting tbv grafieken'!$A$38:$A$43</c15:sqref>
                        </c15:fullRef>
                        <c15:formulaRef>
                          <c15:sqref>'data stichting tbv grafieken'!$A$39:$A$42</c15:sqref>
                        </c15:formulaRef>
                      </c:ext>
                    </c:extLst>
                    <c:strCache>
                      <c:ptCount val="4"/>
                      <c:pt idx="0">
                        <c:v>Gebruikersopbrengsten</c:v>
                      </c:pt>
                      <c:pt idx="1">
                        <c:v>Specifieke Opbrengsten</c:v>
                      </c:pt>
                      <c:pt idx="2">
                        <c:v>Projectsubsidies</c:v>
                      </c:pt>
                      <c:pt idx="3">
                        <c:v>Exploitatiesubsidie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'data stichting tbv grafieken'!$B$38:$B$43</c15:sqref>
                        </c15:fullRef>
                        <c15:formulaRef>
                          <c15:sqref>'data stichting tbv grafieken'!$B$39:$B$42</c15:sqref>
                        </c15:formulaRef>
                      </c:ext>
                    </c:extLst>
                    <c:numCache>
                      <c:formatCode>_ * #,##0_ ;_ * \-#,##0_ ;_ * "-"??_ ;_ @_ 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55000</c:v>
                      </c:pt>
                      <c:pt idx="3">
                        <c:v>22500</c:v>
                      </c:pt>
                    </c:numCache>
                  </c:numRef>
                </c:val>
                <c:extLst>
                  <c:ext uri="{02D57815-91ED-43cb-92C2-25804820EDAC}">
                    <c15:categoryFilterExceptions>
                      <c15:categoryFilterException>
                        <c15:sqref>'data stichting tbv grafieken'!$B$38</c15:sqref>
                        <c15:dLbl>
                          <c:idx val="-1"/>
                          <c:spPr>
                            <a:noFill/>
                            <a:ln>
                              <a:noFill/>
                            </a:ln>
                            <a:effectLst/>
                          </c:spPr>
                          <c:txPr>
                            <a:bodyPr/>
                            <a:lstStyle/>
                            <a:p>
                              <a:pPr>
                                <a:defRPr sz="900" b="1" baseline="0">
                                  <a:solidFill>
                                    <a:sysClr val="windowText" lastClr="000000"/>
                                  </a:solidFill>
                                </a:defRPr>
                              </a:pPr>
                              <a:endParaRPr lang="nl-NL"/>
                            </a:p>
                          </c:txPr>
                          <c:showLegendKey val="0"/>
                          <c:showVal val="1"/>
                          <c:showCatName val="1"/>
                          <c:showSerName val="0"/>
                          <c:showPercent val="1"/>
                          <c:showBubbleSize val="0"/>
                          <c:extLst>
                            <c:ext xmlns:c16="http://schemas.microsoft.com/office/drawing/2014/chart" uri="{C3380CC4-5D6E-409C-BE32-E72D297353CC}">
                              <c16:uniqueId val="{00000000-0BEB-4C00-9420-295539EF4995}"/>
                            </c:ext>
                          </c:extLst>
                        </c15:dLbl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04-5E42-4271-A985-706AF08352B7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stichting tbv grafieken'!$C$37</c15:sqref>
                        </c15:formulaRef>
                      </c:ext>
                    </c:extLst>
                    <c:strCache>
                      <c:ptCount val="1"/>
                      <c:pt idx="0">
                        <c:v>IDO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'data stichting tbv grafieken'!$A$38:$A$43</c15:sqref>
                        </c15:fullRef>
                        <c15:formulaRef>
                          <c15:sqref>'data stichting tbv grafieken'!$A$39:$A$42</c15:sqref>
                        </c15:formulaRef>
                      </c:ext>
                    </c:extLst>
                    <c:strCache>
                      <c:ptCount val="4"/>
                      <c:pt idx="0">
                        <c:v>Gebruikersopbrengsten</c:v>
                      </c:pt>
                      <c:pt idx="1">
                        <c:v>Specifieke Opbrengsten</c:v>
                      </c:pt>
                      <c:pt idx="2">
                        <c:v>Projectsubsidies</c:v>
                      </c:pt>
                      <c:pt idx="3">
                        <c:v>Exploitatiesubsidie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'data stichting tbv grafieken'!$C$38:$C$43</c15:sqref>
                        </c15:fullRef>
                        <c15:formulaRef>
                          <c15:sqref>'data stichting tbv grafieken'!$C$39:$C$42</c15:sqref>
                        </c15:formulaRef>
                      </c:ext>
                    </c:extLst>
                    <c:numCache>
                      <c:formatCode>_ * #,##0_ ;_ * \-#,##0_ ;_ * "-"??_ ;_ @_ 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55000</c:v>
                      </c:pt>
                      <c:pt idx="3">
                        <c:v>17500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E42-4271-A985-706AF08352B7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stichting tbv grafieken'!$D$37</c15:sqref>
                        </c15:formulaRef>
                      </c:ext>
                    </c:extLst>
                    <c:strCache>
                      <c:ptCount val="1"/>
                      <c:pt idx="0">
                        <c:v>Programmering PIDIS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'data stichting tbv grafieken'!$A$38:$A$43</c15:sqref>
                        </c15:fullRef>
                        <c15:formulaRef>
                          <c15:sqref>'data stichting tbv grafieken'!$A$39:$A$42</c15:sqref>
                        </c15:formulaRef>
                      </c:ext>
                    </c:extLst>
                    <c:strCache>
                      <c:ptCount val="4"/>
                      <c:pt idx="0">
                        <c:v>Gebruikersopbrengsten</c:v>
                      </c:pt>
                      <c:pt idx="1">
                        <c:v>Specifieke Opbrengsten</c:v>
                      </c:pt>
                      <c:pt idx="2">
                        <c:v>Projectsubsidies</c:v>
                      </c:pt>
                      <c:pt idx="3">
                        <c:v>Exploitatiesubsidie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'data stichting tbv grafieken'!$D$38:$D$43</c15:sqref>
                        </c15:fullRef>
                        <c15:formulaRef>
                          <c15:sqref>'data stichting tbv grafieken'!$D$39:$D$42</c15:sqref>
                        </c15:formulaRef>
                      </c:ext>
                    </c:extLst>
                    <c:numCache>
                      <c:formatCode>_ * #,##0_ ;_ * \-#,##0_ ;_ * "-"??_ ;_ @_ 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50000</c:v>
                      </c:pt>
                      <c:pt idx="3">
                        <c:v>12500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E42-4271-A985-706AF08352B7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stichting tbv grafieken'!$E$37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'data stichting tbv grafieken'!$A$38:$A$43</c15:sqref>
                        </c15:fullRef>
                        <c15:formulaRef>
                          <c15:sqref>'data stichting tbv grafieken'!$A$39:$A$42</c15:sqref>
                        </c15:formulaRef>
                      </c:ext>
                    </c:extLst>
                    <c:strCache>
                      <c:ptCount val="4"/>
                      <c:pt idx="0">
                        <c:v>Gebruikersopbrengsten</c:v>
                      </c:pt>
                      <c:pt idx="1">
                        <c:v>Specifieke Opbrengsten</c:v>
                      </c:pt>
                      <c:pt idx="2">
                        <c:v>Projectsubsidies</c:v>
                      </c:pt>
                      <c:pt idx="3">
                        <c:v>Exploitatiesubsidie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'data stichting tbv grafieken'!$E$38:$E$43</c15:sqref>
                        </c15:fullRef>
                        <c15:formulaRef>
                          <c15:sqref>'data stichting tbv grafieken'!$E$39:$E$42</c15:sqref>
                        </c15:formulaRef>
                      </c:ext>
                    </c:extLst>
                    <c:numCache>
                      <c:formatCode>_ * #,##0_ ;_ * \-#,##0_ ;_ * "-"??_ ;_ @_ 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E42-4271-A985-706AF08352B7}"/>
                  </c:ext>
                </c:extLst>
              </c15:ser>
            </c15:filteredPieSeries>
          </c:ext>
        </c:extLst>
      </c:pie3DChart>
    </c:plotArea>
    <c:legend>
      <c:legendPos val="r"/>
      <c:layout>
        <c:manualLayout>
          <c:xMode val="edge"/>
          <c:yMode val="edge"/>
          <c:x val="0.73788906386701658"/>
          <c:y val="0.25260298276668902"/>
          <c:w val="0.25192160979877515"/>
          <c:h val="0.2077732726496264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Verdeling Stichting</a:t>
            </a:r>
          </a:p>
          <a:p>
            <a:pPr>
              <a:defRPr/>
            </a:pPr>
            <a:r>
              <a:rPr lang="nl-NL"/>
              <a:t> obv Inkomsten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973856209150327E-2"/>
          <c:y val="3.4224792697373004E-2"/>
          <c:w val="0.62976093584822523"/>
          <c:h val="0.90772303904489815"/>
        </c:manualLayout>
      </c:layout>
      <c:pie3DChart>
        <c:varyColors val="1"/>
        <c:ser>
          <c:idx val="0"/>
          <c:order val="0"/>
          <c:tx>
            <c:strRef>
              <c:f>'data stichting tbv grafieken'!$G$37</c:f>
              <c:strCache>
                <c:ptCount val="1"/>
                <c:pt idx="0">
                  <c:v>Totaal Stichting</c:v>
                </c:pt>
              </c:strCache>
            </c:strRef>
          </c:tx>
          <c:dLbls>
            <c:dLbl>
              <c:idx val="0"/>
              <c:layout>
                <c:manualLayout>
                  <c:x val="-0.26406806510132674"/>
                  <c:y val="-5.16095021188403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 baseline="0">
                      <a:solidFill>
                        <a:schemeClr val="tx2"/>
                      </a:solidFill>
                    </a:defRPr>
                  </a:pPr>
                  <a:endParaRPr lang="nl-NL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>
                    <c:manualLayout>
                      <c:w val="0.18521455834831591"/>
                      <c:h val="9.55667307493641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170-4C43-A985-FA4085877AC3}"/>
                </c:ext>
              </c:extLst>
            </c:dLbl>
            <c:dLbl>
              <c:idx val="1"/>
              <c:layout>
                <c:manualLayout>
                  <c:x val="-6.6166947472177332E-4"/>
                  <c:y val="-5.03128039227655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 baseline="0">
                      <a:solidFill>
                        <a:schemeClr val="tx2"/>
                      </a:solidFill>
                    </a:defRPr>
                  </a:pPr>
                  <a:endParaRPr lang="nl-NL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70-4C43-A985-FA4085877AC3}"/>
                </c:ext>
              </c:extLst>
            </c:dLbl>
            <c:dLbl>
              <c:idx val="2"/>
              <c:layout>
                <c:manualLayout>
                  <c:x val="-0.1716441768375877"/>
                  <c:y val="3.557654147496573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70-4C43-A985-FA4085877AC3}"/>
                </c:ext>
              </c:extLst>
            </c:dLbl>
            <c:dLbl>
              <c:idx val="3"/>
              <c:layout>
                <c:manualLayout>
                  <c:x val="0.10028017513094706"/>
                  <c:y val="-0.1774943945960243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70-4C43-A985-FA4085877A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baseline="0">
                    <a:solidFill>
                      <a:schemeClr val="bg1"/>
                    </a:solidFill>
                  </a:defRPr>
                </a:pPr>
                <a:endParaRPr lang="nl-NL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stichting tbv grafieken'!$A$38:$A$43</c15:sqref>
                  </c15:fullRef>
                </c:ext>
              </c:extLst>
              <c:f>'data stichting tbv grafieken'!$A$39:$A$42</c:f>
              <c:strCache>
                <c:ptCount val="4"/>
                <c:pt idx="0">
                  <c:v>Gebruikersopbrengsten</c:v>
                </c:pt>
                <c:pt idx="1">
                  <c:v>Specifieke Opbrengsten</c:v>
                </c:pt>
                <c:pt idx="2">
                  <c:v>Projectsubsidies</c:v>
                </c:pt>
                <c:pt idx="3">
                  <c:v>Exploitatiesubsidie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stichting tbv grafieken'!$G$38:$G$43</c15:sqref>
                  </c15:fullRef>
                </c:ext>
              </c:extLst>
              <c:f>'data stichting tbv grafieken'!$G$39:$G$42</c:f>
              <c:numCache>
                <c:formatCode>_ * #,##0_ ;_ * \-#,##0_ ;_ * "-"??_ ;_ @_ </c:formatCode>
                <c:ptCount val="4"/>
                <c:pt idx="0">
                  <c:v>360000</c:v>
                </c:pt>
                <c:pt idx="1">
                  <c:v>0</c:v>
                </c:pt>
                <c:pt idx="2">
                  <c:v>595000</c:v>
                </c:pt>
                <c:pt idx="3">
                  <c:v>2605000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7170-4C43-A985-FA4085877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extLst/>
      </c:pie3DChart>
    </c:plotArea>
    <c:legend>
      <c:legendPos val="r"/>
      <c:layout>
        <c:manualLayout>
          <c:xMode val="edge"/>
          <c:yMode val="edge"/>
          <c:x val="0.71525161916583402"/>
          <c:y val="0.35593627540743444"/>
          <c:w val="0.26291414646019068"/>
          <c:h val="0.22600858613603533"/>
        </c:manualLayout>
      </c:layout>
      <c:overlay val="0"/>
      <c:txPr>
        <a:bodyPr/>
        <a:lstStyle/>
        <a:p>
          <a:pPr rtl="0">
            <a:defRPr/>
          </a:pPr>
          <a:endParaRPr lang="nl-N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40232779507171E-2"/>
          <c:y val="3.1219269796485618E-2"/>
          <c:w val="0.64640786050784127"/>
          <c:h val="0.92192119151755558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27883451045327567"/>
                  <c:y val="-9.1973358977794437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C4-4FD9-9865-7738D81C103F}"/>
                </c:ext>
              </c:extLst>
            </c:dLbl>
            <c:dLbl>
              <c:idx val="1"/>
              <c:layout>
                <c:manualLayout>
                  <c:x val="-4.5566404489952236E-2"/>
                  <c:y val="-4.762038466081161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C4-4FD9-9865-7738D81C103F}"/>
                </c:ext>
              </c:extLst>
            </c:dLbl>
            <c:dLbl>
              <c:idx val="2"/>
              <c:layout>
                <c:manualLayout>
                  <c:x val="-0.2056904456159323"/>
                  <c:y val="5.712138890270744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aseline="0">
                      <a:solidFill>
                        <a:schemeClr val="bg1"/>
                      </a:solidFill>
                    </a:defRPr>
                  </a:pPr>
                  <a:endParaRPr lang="nl-NL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C4-4FD9-9865-7738D81C103F}"/>
                </c:ext>
              </c:extLst>
            </c:dLbl>
            <c:dLbl>
              <c:idx val="3"/>
              <c:layout>
                <c:manualLayout>
                  <c:x val="3.9507792083446056E-2"/>
                  <c:y val="-0.19574583539466661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C4-4FD9-9865-7738D81C103F}"/>
                </c:ext>
              </c:extLst>
            </c:dLbl>
            <c:dLbl>
              <c:idx val="4"/>
              <c:layout>
                <c:manualLayout>
                  <c:x val="0.1296451180499234"/>
                  <c:y val="-0.2741893199690778"/>
                </c:manualLayout>
              </c:layout>
              <c:tx>
                <c:rich>
                  <a:bodyPr/>
                  <a:lstStyle/>
                  <a:p>
                    <a:fld id="{5B4D0AB3-3F08-4B79-A657-4FF4AE7885E6}" type="CATEGORYNAME">
                      <a:rPr lang="en-US" baseline="0">
                        <a:solidFill>
                          <a:sysClr val="windowText" lastClr="000000"/>
                        </a:solidFill>
                      </a:rPr>
                      <a:pPr/>
                      <a:t>[CATEGORIENAAM]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; </a:t>
                    </a:r>
                    <a:fld id="{242518C8-5BB4-4EB0-ABEF-D50C71039B6C}" type="VALUE">
                      <a:rPr lang="en-US" baseline="0">
                        <a:solidFill>
                          <a:sysClr val="windowText" lastClr="000000"/>
                        </a:solidFill>
                      </a:rPr>
                      <a:pPr/>
                      <a:t>[WAARDE]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; </a:t>
                    </a:r>
                    <a:fld id="{82485AE2-7F38-4741-AD5E-1FB2C8D6E5A5}" type="PERCENTAGE">
                      <a:rPr lang="en-US" baseline="0">
                        <a:solidFill>
                          <a:sysClr val="windowText" lastClr="000000"/>
                        </a:solidFill>
                      </a:rPr>
                      <a:pPr/>
                      <a:t>[PERCENTAGE]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F2C4-4FD9-9865-7738D81C103F}"/>
                </c:ext>
              </c:extLst>
            </c:dLbl>
            <c:dLbl>
              <c:idx val="5"/>
              <c:layout>
                <c:manualLayout>
                  <c:x val="0.12425813986888348"/>
                  <c:y val="-0.2110650640709686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aseline="0">
                      <a:solidFill>
                        <a:schemeClr val="bg1"/>
                      </a:solidFill>
                    </a:defRPr>
                  </a:pPr>
                  <a:endParaRPr lang="nl-NL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C4-4FD9-9865-7738D81C10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aseline="0">
                    <a:solidFill>
                      <a:sysClr val="windowText" lastClr="000000"/>
                    </a:solidFill>
                  </a:defRPr>
                </a:pPr>
                <a:endParaRPr lang="nl-NL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'data stichting tbv grafieken'!$A$29:$A$33</c:f>
              <c:strCache>
                <c:ptCount val="5"/>
                <c:pt idx="0">
                  <c:v>Geletterde Samenleving</c:v>
                </c:pt>
                <c:pt idx="1">
                  <c:v>Participatie in de informatiesamenleving</c:v>
                </c:pt>
                <c:pt idx="2">
                  <c:v>Leven Lang Ontwikkelen</c:v>
                </c:pt>
                <c:pt idx="3">
                  <c:v>Leenservice</c:v>
                </c:pt>
                <c:pt idx="4">
                  <c:v>Organisatie</c:v>
                </c:pt>
              </c:strCache>
            </c:strRef>
          </c:cat>
          <c:val>
            <c:numRef>
              <c:f>'data stichting tbv grafieken'!$B$29:$B$33</c:f>
              <c:numCache>
                <c:formatCode>#,##0</c:formatCode>
                <c:ptCount val="5"/>
                <c:pt idx="0">
                  <c:v>265000</c:v>
                </c:pt>
                <c:pt idx="1">
                  <c:v>212500</c:v>
                </c:pt>
                <c:pt idx="2">
                  <c:v>165000</c:v>
                </c:pt>
                <c:pt idx="3">
                  <c:v>360000</c:v>
                </c:pt>
                <c:pt idx="4">
                  <c:v>2495000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C4-4FD9-9865-7738D81C1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973856209150327E-2"/>
          <c:y val="3.4224792697373004E-2"/>
          <c:w val="0.62976093584822523"/>
          <c:h val="0.90772303904489815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21663862851812832"/>
                  <c:y val="8.242360055870209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aseline="0">
                      <a:solidFill>
                        <a:sysClr val="windowText" lastClr="000000"/>
                      </a:solidFill>
                    </a:defRPr>
                  </a:pPr>
                  <a:endParaRPr lang="nl-NL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52-4609-9A38-443CF421797D}"/>
                </c:ext>
              </c:extLst>
            </c:dLbl>
            <c:dLbl>
              <c:idx val="1"/>
              <c:layout>
                <c:manualLayout>
                  <c:x val="0.14946491553160746"/>
                  <c:y val="-0.2299596322389525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aseline="0">
                      <a:solidFill>
                        <a:sysClr val="windowText" lastClr="000000"/>
                      </a:solidFill>
                    </a:defRPr>
                  </a:pPr>
                  <a:endParaRPr lang="nl-NL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52-4609-9A38-443CF421797D}"/>
                </c:ext>
              </c:extLst>
            </c:dLbl>
            <c:dLbl>
              <c:idx val="2"/>
              <c:layout>
                <c:manualLayout>
                  <c:x val="0.10841186096964801"/>
                  <c:y val="5.738023975073291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aseline="0">
                      <a:solidFill>
                        <a:sysClr val="windowText" lastClr="000000"/>
                      </a:solidFill>
                    </a:defRPr>
                  </a:pPr>
                  <a:endParaRPr lang="nl-NL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52-4609-9A38-443CF421797D}"/>
                </c:ext>
              </c:extLst>
            </c:dLbl>
            <c:dLbl>
              <c:idx val="3"/>
              <c:layout>
                <c:manualLayout>
                  <c:x val="0.15546327488350983"/>
                  <c:y val="5.773725652714463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52-4609-9A38-443CF42179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aseline="0">
                    <a:solidFill>
                      <a:schemeClr val="bg1"/>
                    </a:solidFill>
                  </a:defRPr>
                </a:pPr>
                <a:endParaRPr lang="nl-NL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'data stichting tbv grafieken'!$B$10:$B$12</c:f>
              <c:strCache>
                <c:ptCount val="3"/>
                <c:pt idx="0">
                  <c:v>Digitaal Burgerschap</c:v>
                </c:pt>
                <c:pt idx="1">
                  <c:v>IDO</c:v>
                </c:pt>
                <c:pt idx="2">
                  <c:v>Programmering PIDIS</c:v>
                </c:pt>
              </c:strCache>
            </c:strRef>
          </c:cat>
          <c:val>
            <c:numRef>
              <c:f>'data stichting tbv grafieken'!$C$10:$C$12</c:f>
              <c:numCache>
                <c:formatCode>#,##0</c:formatCode>
                <c:ptCount val="3"/>
                <c:pt idx="0">
                  <c:v>77500</c:v>
                </c:pt>
                <c:pt idx="1">
                  <c:v>72500</c:v>
                </c:pt>
                <c:pt idx="2">
                  <c:v>62500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52-4609-9A38-443CF4217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1832357853664013E-2"/>
          <c:y val="2.7088131324624887E-2"/>
          <c:w val="0.64265304674753498"/>
          <c:h val="0.96178539812700925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21551927246552374"/>
                  <c:y val="6.344636111237540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aseline="0">
                      <a:solidFill>
                        <a:sysClr val="windowText" lastClr="000000"/>
                      </a:solidFill>
                    </a:defRPr>
                  </a:pPr>
                  <a:endParaRPr lang="nl-NL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7B-4B89-935B-18A1786E653B}"/>
                </c:ext>
              </c:extLst>
            </c:dLbl>
            <c:dLbl>
              <c:idx val="1"/>
              <c:layout>
                <c:manualLayout>
                  <c:x val="-0.16315434650936192"/>
                  <c:y val="-0.2564465279990291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aseline="0">
                      <a:solidFill>
                        <a:sysClr val="windowText" lastClr="000000"/>
                      </a:solidFill>
                    </a:defRPr>
                  </a:pPr>
                  <a:endParaRPr lang="nl-NL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7B-4B89-935B-18A1786E653B}"/>
                </c:ext>
              </c:extLst>
            </c:dLbl>
            <c:dLbl>
              <c:idx val="2"/>
              <c:layout>
                <c:manualLayout>
                  <c:x val="0.12486064659977704"/>
                  <c:y val="-0.166916996647095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aseline="0">
                      <a:solidFill>
                        <a:sysClr val="windowText" lastClr="000000"/>
                      </a:solidFill>
                    </a:defRPr>
                  </a:pPr>
                  <a:endParaRPr lang="nl-NL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7B-4B89-935B-18A1786E653B}"/>
                </c:ext>
              </c:extLst>
            </c:dLbl>
            <c:dLbl>
              <c:idx val="3"/>
              <c:layout>
                <c:manualLayout>
                  <c:x val="0.16390452865632599"/>
                  <c:y val="0.1171881116016567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aseline="0">
                      <a:solidFill>
                        <a:sysClr val="windowText" lastClr="000000"/>
                      </a:solidFill>
                    </a:defRPr>
                  </a:pPr>
                  <a:endParaRPr lang="nl-NL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7B-4B89-935B-18A1786E65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aseline="0">
                    <a:solidFill>
                      <a:schemeClr val="bg1"/>
                    </a:solidFill>
                  </a:defRPr>
                </a:pPr>
                <a:endParaRPr lang="nl-NL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'data stichting tbv grafieken'!$B$4:$B$7</c:f>
              <c:strCache>
                <c:ptCount val="4"/>
                <c:pt idx="0">
                  <c:v>VVE 0-4 jaar</c:v>
                </c:pt>
                <c:pt idx="1">
                  <c:v>dBos</c:v>
                </c:pt>
                <c:pt idx="2">
                  <c:v>Voorleesexpress</c:v>
                </c:pt>
                <c:pt idx="3">
                  <c:v>Programmering GS</c:v>
                </c:pt>
              </c:strCache>
            </c:strRef>
          </c:cat>
          <c:val>
            <c:numRef>
              <c:f>'data stichting tbv grafieken'!$C$4:$C$7</c:f>
              <c:numCache>
                <c:formatCode>#,##0</c:formatCode>
                <c:ptCount val="4"/>
                <c:pt idx="0">
                  <c:v>77500</c:v>
                </c:pt>
                <c:pt idx="1">
                  <c:v>72500</c:v>
                </c:pt>
                <c:pt idx="2">
                  <c:v>62500</c:v>
                </c:pt>
                <c:pt idx="3">
                  <c:v>52500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7B-4B89-935B-18A1786E6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65275590551181"/>
          <c:y val="0.25317355067458674"/>
          <c:w val="0.2934724409448819"/>
          <c:h val="0.52874015748031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260204057677049E-2"/>
          <c:y val="3.1760194240849575E-2"/>
          <c:w val="0.64443330093577289"/>
          <c:h val="0.94800698903991465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25796776751169698"/>
                  <c:y val="3.001626237642484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FA-4112-8072-7CD7995AA17A}"/>
                </c:ext>
              </c:extLst>
            </c:dLbl>
            <c:dLbl>
              <c:idx val="1"/>
              <c:layout>
                <c:manualLayout>
                  <c:x val="0.17674209765985338"/>
                  <c:y val="-0.26207689456685351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FA-4112-8072-7CD7995AA17A}"/>
                </c:ext>
              </c:extLst>
            </c:dLbl>
            <c:dLbl>
              <c:idx val="2"/>
              <c:layout>
                <c:manualLayout>
                  <c:x val="0.11552737696258576"/>
                  <c:y val="9.650442109721879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FA-4112-8072-7CD7995AA17A}"/>
                </c:ext>
              </c:extLst>
            </c:dLbl>
            <c:dLbl>
              <c:idx val="3"/>
              <c:layout>
                <c:manualLayout>
                  <c:x val="0.1647227191413238"/>
                  <c:y val="0.11949140363218287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FA-4112-8072-7CD7995AA1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aseline="0">
                    <a:solidFill>
                      <a:schemeClr val="bg1"/>
                    </a:solidFill>
                  </a:defRPr>
                </a:pPr>
                <a:endParaRPr lang="nl-NL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stichting tbv grafieken'!$B$15:$B$18</c15:sqref>
                  </c15:fullRef>
                </c:ext>
              </c:extLst>
              <c:f>'data stichting tbv grafieken'!$B$15:$B$17</c:f>
              <c:strCache>
                <c:ptCount val="3"/>
                <c:pt idx="0">
                  <c:v>Basisvaardigheden</c:v>
                </c:pt>
                <c:pt idx="1">
                  <c:v>Persoonlijke ontwikkeling</c:v>
                </c:pt>
                <c:pt idx="2">
                  <c:v>Programmering LLO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stichting tbv grafieken'!$C$15:$C$18</c15:sqref>
                  </c15:fullRef>
                </c:ext>
              </c:extLst>
              <c:f>'data stichting tbv grafieken'!$C$15:$C$17</c:f>
              <c:numCache>
                <c:formatCode>#,##0</c:formatCode>
                <c:ptCount val="3"/>
                <c:pt idx="0">
                  <c:v>65000</c:v>
                </c:pt>
                <c:pt idx="1">
                  <c:v>55000</c:v>
                </c:pt>
                <c:pt idx="2">
                  <c:v>45000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'data stichting tbv grafieken'!$C$18</c15:sqref>
                  <c15:dLbl>
                    <c:idx val="2"/>
                    <c:layout>
                      <c:manualLayout>
                        <c:x val="7.4162241347738508E-2"/>
                        <c:y val="-0.14541045481706719"/>
                      </c:manualLayout>
                    </c:layout>
                    <c:showLegendKey val="0"/>
                    <c:showVal val="1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8AB7-4DBF-AC85-22BF02A8B28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02FA-4112-8072-7CD7995AA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7790495776578907"/>
          <c:y val="0.24933112467569796"/>
          <c:w val="0.2934724409448819"/>
          <c:h val="0.528740157480315"/>
        </c:manualLayout>
      </c:layout>
      <c:overlay val="0"/>
      <c:txPr>
        <a:bodyPr/>
        <a:lstStyle/>
        <a:p>
          <a:pPr rtl="0">
            <a:defRPr/>
          </a:pPr>
          <a:endParaRPr lang="nl-N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'data stichting tbv grafieken'!$B$75</c:f>
              <c:strCache>
                <c:ptCount val="1"/>
                <c:pt idx="0">
                  <c:v>% formatie op de lijnen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D6A-4E56-A5A1-D49C1313794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D6A-4E56-A5A1-D49C1313794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D6A-4E56-A5A1-D49C1313794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D6A-4E56-A5A1-D49C1313794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AD6A-4E56-A5A1-D49C1313794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stichting tbv grafieken'!$A$76:$A$81</c15:sqref>
                  </c15:fullRef>
                </c:ext>
              </c:extLst>
              <c:f>'data stichting tbv grafieken'!$A$76:$A$80</c:f>
              <c:strCache>
                <c:ptCount val="5"/>
                <c:pt idx="0">
                  <c:v>Geletterde Samenleving</c:v>
                </c:pt>
                <c:pt idx="1">
                  <c:v>Participatie in de informatiesamenleving</c:v>
                </c:pt>
                <c:pt idx="2">
                  <c:v>Leven Lang Ontwikkelen</c:v>
                </c:pt>
                <c:pt idx="3">
                  <c:v>Leenservice</c:v>
                </c:pt>
                <c:pt idx="4">
                  <c:v>Organisatie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stichting tbv grafieken'!$B$76:$B$81</c15:sqref>
                  </c15:fullRef>
                </c:ext>
              </c:extLst>
              <c:f>'data stichting tbv grafieken'!$B$76:$B$80</c:f>
              <c:numCache>
                <c:formatCode>0.00%</c:formatCode>
                <c:ptCount val="5"/>
                <c:pt idx="0">
                  <c:v>0.24007561436672967</c:v>
                </c:pt>
                <c:pt idx="1">
                  <c:v>0.16446124763705103</c:v>
                </c:pt>
                <c:pt idx="2">
                  <c:v>0.13043478260869565</c:v>
                </c:pt>
                <c:pt idx="3">
                  <c:v>0.24763705103969755</c:v>
                </c:pt>
                <c:pt idx="4">
                  <c:v>0.21739130434782608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'data stichting tbv grafieken'!$B$81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E-AD6A-4E56-A5A1-D49C1313794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142873</xdr:colOff>
      <xdr:row>4</xdr:row>
      <xdr:rowOff>104772</xdr:rowOff>
    </xdr:from>
    <xdr:to>
      <xdr:col>3</xdr:col>
      <xdr:colOff>297656</xdr:colOff>
      <xdr:row>32</xdr:row>
      <xdr:rowOff>130967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6F36D4EC-C22D-411A-93C1-31B29F1F57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38102</xdr:colOff>
      <xdr:row>69</xdr:row>
      <xdr:rowOff>9525</xdr:rowOff>
    </xdr:from>
    <xdr:to>
      <xdr:col>2</xdr:col>
      <xdr:colOff>571500</xdr:colOff>
      <xdr:row>91</xdr:row>
      <xdr:rowOff>130969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D3D9B95F-EB79-4FF0-A724-C8D03423ED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95</xdr:row>
      <xdr:rowOff>38100</xdr:rowOff>
    </xdr:from>
    <xdr:to>
      <xdr:col>2</xdr:col>
      <xdr:colOff>642937</xdr:colOff>
      <xdr:row>123</xdr:row>
      <xdr:rowOff>154781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3CEB2CBA-98F7-4FFA-8CE1-345E8252D5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83345</xdr:colOff>
      <xdr:row>34</xdr:row>
      <xdr:rowOff>26193</xdr:rowOff>
    </xdr:from>
    <xdr:to>
      <xdr:col>2</xdr:col>
      <xdr:colOff>559594</xdr:colOff>
      <xdr:row>65</xdr:row>
      <xdr:rowOff>59531</xdr:rowOff>
    </xdr:to>
    <xdr:graphicFrame macro="">
      <xdr:nvGraphicFramePr>
        <xdr:cNvPr id="6" name="Grafiek 5">
          <a:extLst>
            <a:ext uri="{FF2B5EF4-FFF2-40B4-BE49-F238E27FC236}">
              <a16:creationId xmlns:a16="http://schemas.microsoft.com/office/drawing/2014/main" id="{A51B0821-CE12-4A3E-8DEB-4FBD687150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123823</xdr:colOff>
      <xdr:row>131</xdr:row>
      <xdr:rowOff>19048</xdr:rowOff>
    </xdr:from>
    <xdr:to>
      <xdr:col>2</xdr:col>
      <xdr:colOff>838199</xdr:colOff>
      <xdr:row>154</xdr:row>
      <xdr:rowOff>9524</xdr:rowOff>
    </xdr:to>
    <xdr:graphicFrame macro="">
      <xdr:nvGraphicFramePr>
        <xdr:cNvPr id="7" name="Grafiek 6">
          <a:extLst>
            <a:ext uri="{FF2B5EF4-FFF2-40B4-BE49-F238E27FC236}">
              <a16:creationId xmlns:a16="http://schemas.microsoft.com/office/drawing/2014/main" id="{2C12E16D-7EDD-4C63-B88C-1FB5868E51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447676</xdr:colOff>
      <xdr:row>131</xdr:row>
      <xdr:rowOff>19050</xdr:rowOff>
    </xdr:from>
    <xdr:to>
      <xdr:col>11</xdr:col>
      <xdr:colOff>0</xdr:colOff>
      <xdr:row>153</xdr:row>
      <xdr:rowOff>133350</xdr:rowOff>
    </xdr:to>
    <xdr:graphicFrame macro="">
      <xdr:nvGraphicFramePr>
        <xdr:cNvPr id="8" name="Grafiek 7">
          <a:extLst>
            <a:ext uri="{FF2B5EF4-FFF2-40B4-BE49-F238E27FC236}">
              <a16:creationId xmlns:a16="http://schemas.microsoft.com/office/drawing/2014/main" id="{180E2E03-BB4B-452B-B404-AA7A291319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123825</xdr:colOff>
      <xdr:row>157</xdr:row>
      <xdr:rowOff>1</xdr:rowOff>
    </xdr:from>
    <xdr:to>
      <xdr:col>3</xdr:col>
      <xdr:colOff>9525</xdr:colOff>
      <xdr:row>180</xdr:row>
      <xdr:rowOff>9526</xdr:rowOff>
    </xdr:to>
    <xdr:graphicFrame macro="">
      <xdr:nvGraphicFramePr>
        <xdr:cNvPr id="9" name="Grafiek 8">
          <a:extLst>
            <a:ext uri="{FF2B5EF4-FFF2-40B4-BE49-F238E27FC236}">
              <a16:creationId xmlns:a16="http://schemas.microsoft.com/office/drawing/2014/main" id="{1A9475CC-9C27-4CB2-A82C-8C72AB0B7F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485774</xdr:colOff>
      <xdr:row>156</xdr:row>
      <xdr:rowOff>133350</xdr:rowOff>
    </xdr:from>
    <xdr:to>
      <xdr:col>11</xdr:col>
      <xdr:colOff>19049</xdr:colOff>
      <xdr:row>180</xdr:row>
      <xdr:rowOff>9525</xdr:rowOff>
    </xdr:to>
    <xdr:graphicFrame macro="">
      <xdr:nvGraphicFramePr>
        <xdr:cNvPr id="10" name="Grafiek 9">
          <a:extLst>
            <a:ext uri="{FF2B5EF4-FFF2-40B4-BE49-F238E27FC236}">
              <a16:creationId xmlns:a16="http://schemas.microsoft.com/office/drawing/2014/main" id="{5D1F1920-F168-4FE1-B630-9574198D76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35719</xdr:colOff>
      <xdr:row>217</xdr:row>
      <xdr:rowOff>130968</xdr:rowOff>
    </xdr:from>
    <xdr:to>
      <xdr:col>4</xdr:col>
      <xdr:colOff>559592</xdr:colOff>
      <xdr:row>244</xdr:row>
      <xdr:rowOff>119063</xdr:rowOff>
    </xdr:to>
    <xdr:graphicFrame macro="">
      <xdr:nvGraphicFramePr>
        <xdr:cNvPr id="26" name="Grafiek 25">
          <a:extLst>
            <a:ext uri="{FF2B5EF4-FFF2-40B4-BE49-F238E27FC236}">
              <a16:creationId xmlns:a16="http://schemas.microsoft.com/office/drawing/2014/main" id="{47730617-29E9-4DB3-B729-EE44B84421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83343</xdr:colOff>
      <xdr:row>218</xdr:row>
      <xdr:rowOff>35718</xdr:rowOff>
    </xdr:from>
    <xdr:to>
      <xdr:col>14</xdr:col>
      <xdr:colOff>464342</xdr:colOff>
      <xdr:row>244</xdr:row>
      <xdr:rowOff>142874</xdr:rowOff>
    </xdr:to>
    <xdr:graphicFrame macro="">
      <xdr:nvGraphicFramePr>
        <xdr:cNvPr id="27" name="Grafiek 26">
          <a:extLst>
            <a:ext uri="{FF2B5EF4-FFF2-40B4-BE49-F238E27FC236}">
              <a16:creationId xmlns:a16="http://schemas.microsoft.com/office/drawing/2014/main" id="{E89743EF-7E85-4705-B80A-2A078F7313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35719</xdr:colOff>
      <xdr:row>185</xdr:row>
      <xdr:rowOff>47625</xdr:rowOff>
    </xdr:from>
    <xdr:to>
      <xdr:col>4</xdr:col>
      <xdr:colOff>297656</xdr:colOff>
      <xdr:row>215</xdr:row>
      <xdr:rowOff>130969</xdr:rowOff>
    </xdr:to>
    <xdr:graphicFrame macro="">
      <xdr:nvGraphicFramePr>
        <xdr:cNvPr id="28" name="Grafiek 27">
          <a:extLst>
            <a:ext uri="{FF2B5EF4-FFF2-40B4-BE49-F238E27FC236}">
              <a16:creationId xmlns:a16="http://schemas.microsoft.com/office/drawing/2014/main" id="{1A9BDD3F-AA53-4096-8190-E3D2A5BF29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184</xdr:row>
      <xdr:rowOff>130969</xdr:rowOff>
    </xdr:from>
    <xdr:to>
      <xdr:col>15</xdr:col>
      <xdr:colOff>464344</xdr:colOff>
      <xdr:row>215</xdr:row>
      <xdr:rowOff>71438</xdr:rowOff>
    </xdr:to>
    <xdr:graphicFrame macro="">
      <xdr:nvGraphicFramePr>
        <xdr:cNvPr id="29" name="Grafiek 28">
          <a:extLst>
            <a:ext uri="{FF2B5EF4-FFF2-40B4-BE49-F238E27FC236}">
              <a16:creationId xmlns:a16="http://schemas.microsoft.com/office/drawing/2014/main" id="{3B389F4F-6CE8-4516-9C86-E4C396887F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500061</xdr:colOff>
      <xdr:row>4</xdr:row>
      <xdr:rowOff>-1</xdr:rowOff>
    </xdr:from>
    <xdr:to>
      <xdr:col>15</xdr:col>
      <xdr:colOff>476250</xdr:colOff>
      <xdr:row>34</xdr:row>
      <xdr:rowOff>119062</xdr:rowOff>
    </xdr:to>
    <xdr:graphicFrame macro="">
      <xdr:nvGraphicFramePr>
        <xdr:cNvPr id="30" name="Grafiek 29">
          <a:extLst>
            <a:ext uri="{FF2B5EF4-FFF2-40B4-BE49-F238E27FC236}">
              <a16:creationId xmlns:a16="http://schemas.microsoft.com/office/drawing/2014/main" id="{ADF48EFB-94CD-482E-8EAF-F7D4E1408D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wal\AppData\Local\Microsoft\Windows\INetCache\Content.Outlook\72CO0RWY\Graafschap%20formatieverdeling%20Actueel%20-%20202002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ie per OE-functie"/>
      <sheetName val="Formatieverdeling - nu"/>
      <sheetName val="Formatieoverzicht"/>
      <sheetName val="Salaris - nu"/>
      <sheetName val="AfasAdminSheet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K64"/>
  <sheetViews>
    <sheetView zoomScale="110" zoomScaleNormal="110" zoomScaleSheetLayoutView="95" workbookViewId="0"/>
  </sheetViews>
  <sheetFormatPr defaultRowHeight="12" customHeight="1"/>
  <cols>
    <col min="1" max="1" width="7.5703125" customWidth="1"/>
    <col min="2" max="2" width="17.42578125" customWidth="1"/>
    <col min="7" max="7" width="8.7109375" customWidth="1"/>
    <col min="8" max="8" width="11" style="48" customWidth="1"/>
    <col min="9" max="9" width="10.5703125" customWidth="1"/>
    <col min="11" max="11" width="3.28515625" customWidth="1"/>
  </cols>
  <sheetData>
    <row r="1" spans="1:9" ht="12" customHeight="1">
      <c r="A1" s="29" t="s">
        <v>0</v>
      </c>
    </row>
    <row r="2" spans="1:9" s="7" customFormat="1" ht="9.9499999999999993" customHeight="1">
      <c r="A2" s="30"/>
      <c r="B2" s="30"/>
      <c r="C2" s="30"/>
      <c r="D2" s="30"/>
      <c r="E2" s="30"/>
      <c r="F2" s="30"/>
      <c r="G2" s="30"/>
      <c r="H2" s="30"/>
      <c r="I2" s="31" t="s">
        <v>1</v>
      </c>
    </row>
    <row r="4" spans="1:9" ht="15" customHeight="1">
      <c r="A4" s="49"/>
    </row>
    <row r="5" spans="1:9" s="1" customFormat="1" ht="12" customHeight="1">
      <c r="H5" s="7"/>
    </row>
    <row r="6" spans="1:9" s="1" customFormat="1" ht="12" customHeight="1">
      <c r="E6" s="50"/>
      <c r="H6" s="7"/>
    </row>
    <row r="7" spans="1:9" s="1" customFormat="1" ht="12" customHeight="1">
      <c r="C7" s="18"/>
      <c r="D7" s="18"/>
      <c r="E7" s="18"/>
      <c r="H7" s="7"/>
    </row>
    <row r="8" spans="1:9" s="1" customFormat="1" ht="12" customHeight="1">
      <c r="H8" s="7"/>
    </row>
    <row r="9" spans="1:9" ht="12" customHeight="1">
      <c r="B9" s="1"/>
    </row>
    <row r="10" spans="1:9" ht="12" customHeight="1">
      <c r="B10" s="1"/>
      <c r="E10" s="18"/>
    </row>
    <row r="11" spans="1:9" ht="12" customHeight="1">
      <c r="B11" s="1"/>
      <c r="D11" s="50"/>
    </row>
    <row r="12" spans="1:9" ht="12" customHeight="1">
      <c r="B12" s="1"/>
      <c r="D12" s="50"/>
    </row>
    <row r="15" spans="1:9" ht="15.75">
      <c r="B15" s="51"/>
    </row>
    <row r="17" spans="2:11" ht="12" customHeight="1">
      <c r="J17" s="48"/>
      <c r="K17" s="52"/>
    </row>
    <row r="18" spans="2:11" ht="12" customHeight="1">
      <c r="B18" s="1"/>
      <c r="I18" s="53"/>
      <c r="J18" s="48"/>
    </row>
    <row r="19" spans="2:11" ht="12" customHeight="1">
      <c r="B19" s="1" t="s">
        <v>2</v>
      </c>
      <c r="C19" s="18"/>
      <c r="I19" s="54"/>
      <c r="J19" s="48"/>
    </row>
    <row r="20" spans="2:11" ht="12" customHeight="1">
      <c r="I20" s="34"/>
    </row>
    <row r="21" spans="2:11" ht="12" customHeight="1">
      <c r="I21" s="34"/>
    </row>
    <row r="22" spans="2:11" ht="12" customHeight="1">
      <c r="B22">
        <v>1</v>
      </c>
      <c r="C22" t="s">
        <v>3</v>
      </c>
      <c r="I22" s="34" t="s">
        <v>4</v>
      </c>
    </row>
    <row r="23" spans="2:11" ht="12" customHeight="1">
      <c r="B23">
        <v>2</v>
      </c>
      <c r="C23" s="18" t="s">
        <v>5</v>
      </c>
      <c r="I23" s="34" t="s">
        <v>6</v>
      </c>
    </row>
    <row r="24" spans="2:11" ht="12" customHeight="1">
      <c r="I24" s="34"/>
    </row>
    <row r="25" spans="2:11" ht="15.75">
      <c r="B25" s="51"/>
      <c r="I25" s="34"/>
    </row>
    <row r="26" spans="2:11" ht="12" customHeight="1">
      <c r="I26" s="34"/>
    </row>
    <row r="27" spans="2:11" ht="12" customHeight="1">
      <c r="I27" s="34"/>
    </row>
    <row r="28" spans="2:11" ht="12" customHeight="1">
      <c r="B28" s="7"/>
      <c r="I28" s="54"/>
      <c r="J28" s="48"/>
    </row>
    <row r="29" spans="2:11" ht="12" customHeight="1">
      <c r="B29" s="7"/>
      <c r="I29" s="53"/>
      <c r="J29" s="48"/>
    </row>
    <row r="51" spans="1:5" ht="12" customHeight="1">
      <c r="A51" s="18" t="s">
        <v>7</v>
      </c>
    </row>
    <row r="53" spans="1:5" ht="12" customHeight="1">
      <c r="A53" t="s">
        <v>8</v>
      </c>
      <c r="B53" s="415">
        <f ca="1">TODAY()</f>
        <v>45188</v>
      </c>
    </row>
    <row r="57" spans="1:5" ht="12" customHeight="1">
      <c r="E57" s="1"/>
    </row>
    <row r="58" spans="1:5" ht="12" customHeight="1">
      <c r="E58" s="1"/>
    </row>
    <row r="61" spans="1:5" ht="15">
      <c r="A61" s="55"/>
    </row>
    <row r="63" spans="1:5" ht="12" customHeight="1">
      <c r="B63" s="56"/>
    </row>
    <row r="64" spans="1:5" ht="12" customHeight="1">
      <c r="B64" s="57"/>
    </row>
  </sheetData>
  <phoneticPr fontId="12" type="noConversion"/>
  <pageMargins left="0.59055118110236227" right="0.59055118110236227" top="0.39370078740157483" bottom="0.39370078740157483" header="0.11811023622047245" footer="0.11811023622047245"/>
  <pageSetup paperSize="9" orientation="portrait" r:id="rId1"/>
  <headerFooter alignWithMargins="0">
    <oddFooter>&amp;C&amp;8bladzijde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96920-BDE8-47B1-A60F-3CF97D0E029F}">
  <sheetPr>
    <tabColor theme="8" tint="0.59999389629810485"/>
    <outlinePr summaryBelow="0"/>
    <pageSetUpPr fitToPage="1"/>
  </sheetPr>
  <dimension ref="A1:Z100"/>
  <sheetViews>
    <sheetView zoomScale="80" zoomScaleNormal="80" zoomScaleSheetLayoutView="80" workbookViewId="0">
      <pane xSplit="3" ySplit="9" topLeftCell="D10" activePane="bottomRight" state="frozen"/>
      <selection pane="topRight" activeCell="O101" sqref="O101"/>
      <selection pane="bottomLeft" activeCell="O101" sqref="O101"/>
      <selection pane="bottomRight" activeCell="V81" sqref="V81"/>
    </sheetView>
  </sheetViews>
  <sheetFormatPr defaultRowHeight="12.75" outlineLevelRow="1" outlineLevelCol="1"/>
  <cols>
    <col min="1" max="1" width="5" customWidth="1"/>
    <col min="2" max="2" width="41.85546875" customWidth="1"/>
    <col min="3" max="3" width="12" style="18" hidden="1" customWidth="1"/>
    <col min="4" max="4" width="11.85546875" style="18" hidden="1" customWidth="1"/>
    <col min="5" max="5" width="2.7109375" customWidth="1"/>
    <col min="6" max="8" width="16.7109375" hidden="1" customWidth="1" outlineLevel="1"/>
    <col min="9" max="9" width="19.28515625" hidden="1" customWidth="1" outlineLevel="1"/>
    <col min="10" max="10" width="17" hidden="1" customWidth="1" outlineLevel="1"/>
    <col min="11" max="11" width="17" customWidth="1" collapsed="1"/>
    <col min="12" max="12" width="20.140625" hidden="1" customWidth="1" outlineLevel="1"/>
    <col min="13" max="14" width="20" hidden="1" customWidth="1" outlineLevel="1"/>
    <col min="15" max="15" width="19.42578125" customWidth="1" collapsed="1"/>
    <col min="16" max="16" width="15.7109375" hidden="1" customWidth="1" outlineLevel="1"/>
    <col min="17" max="17" width="18.42578125" hidden="1" customWidth="1" outlineLevel="1"/>
    <col min="18" max="18" width="15.7109375" hidden="1" customWidth="1" outlineLevel="1"/>
    <col min="19" max="19" width="15.85546875" customWidth="1" collapsed="1"/>
    <col min="20" max="20" width="18.28515625" hidden="1" customWidth="1" outlineLevel="1"/>
    <col min="21" max="21" width="17.140625" hidden="1" customWidth="1" outlineLevel="1"/>
    <col min="22" max="22" width="15.85546875" customWidth="1" collapsed="1"/>
    <col min="23" max="23" width="17.28515625" customWidth="1"/>
    <col min="24" max="24" width="15.42578125" customWidth="1"/>
    <col min="25" max="25" width="1.7109375" customWidth="1"/>
    <col min="26" max="26" width="12.5703125" bestFit="1" customWidth="1"/>
  </cols>
  <sheetData>
    <row r="1" spans="1:26">
      <c r="A1" s="29" t="str">
        <f>inhoud!A1</f>
        <v>BIBLIOTECA ROBUSTA</v>
      </c>
    </row>
    <row r="2" spans="1:26">
      <c r="A2" s="2"/>
      <c r="B2" s="2"/>
      <c r="C2" s="123"/>
    </row>
    <row r="4" spans="1:26" ht="15.75" thickBot="1">
      <c r="A4" s="5" t="str">
        <f>'V en W'!$A$4&amp;" "&amp;'V en W I'!$I$8&amp;" "&amp;'V en W I'!$I$9</f>
        <v>2. Exploitatiebegroting 2024 Gemeente D</v>
      </c>
      <c r="B4" s="1"/>
      <c r="C4" s="1"/>
      <c r="D4" s="1"/>
    </row>
    <row r="5" spans="1:26" ht="13.5" thickBot="1">
      <c r="B5" s="1"/>
      <c r="C5" s="491"/>
      <c r="D5" s="491"/>
      <c r="F5" s="91" t="str">
        <f>'pb verdeelsleutels'!A7</f>
        <v>1A</v>
      </c>
      <c r="G5" s="92" t="str">
        <f>'pb verdeelsleutels'!A8</f>
        <v>1B</v>
      </c>
      <c r="H5" s="92" t="str">
        <f>'pb verdeelsleutels'!A9</f>
        <v>1C</v>
      </c>
      <c r="I5" s="92" t="str">
        <f>'pb verdeelsleutels'!A10</f>
        <v>1D</v>
      </c>
      <c r="J5" s="92" t="str">
        <f>'pb verdeelsleutels'!A11</f>
        <v>1E</v>
      </c>
      <c r="K5" s="93"/>
      <c r="L5" s="91" t="str">
        <f>'pb verdeelsleutels'!A15</f>
        <v>2A</v>
      </c>
      <c r="M5" s="92" t="str">
        <f>'pb verdeelsleutels'!A16</f>
        <v>2B</v>
      </c>
      <c r="N5" s="92" t="str">
        <f>'pb verdeelsleutels'!A17</f>
        <v>2C</v>
      </c>
      <c r="O5" s="93"/>
      <c r="P5" s="91" t="str">
        <f>'pb verdeelsleutels'!A21</f>
        <v>3A</v>
      </c>
      <c r="Q5" s="92" t="str">
        <f>'pb verdeelsleutels'!A22</f>
        <v>3B</v>
      </c>
      <c r="R5" s="92" t="str">
        <f>'pb verdeelsleutels'!A23</f>
        <v>3C</v>
      </c>
      <c r="S5" s="93"/>
      <c r="T5" s="92" t="str">
        <f>'pb verdeelsleutels'!A27</f>
        <v>4A</v>
      </c>
      <c r="U5" s="92" t="str">
        <f>'pb verdeelsleutels'!A28</f>
        <v>4B</v>
      </c>
      <c r="V5" s="93"/>
      <c r="W5" s="92">
        <f>'pb verdeelsleutels'!A31</f>
        <v>5</v>
      </c>
      <c r="X5" s="96"/>
    </row>
    <row r="6" spans="1:26">
      <c r="B6" s="1"/>
      <c r="C6" s="94" t="s">
        <v>465</v>
      </c>
      <c r="D6" s="94" t="s">
        <v>10</v>
      </c>
      <c r="F6" s="608" t="str">
        <f>'pb verdeelsleutels'!$B$6</f>
        <v>Geletterde Samenleving</v>
      </c>
      <c r="G6" s="611" t="str">
        <f>'pb verdeelsleutels'!$B$6</f>
        <v>Geletterde Samenleving</v>
      </c>
      <c r="H6" s="611" t="str">
        <f>'pb verdeelsleutels'!$B$6</f>
        <v>Geletterde Samenleving</v>
      </c>
      <c r="I6" s="611" t="str">
        <f>'pb verdeelsleutels'!$B$6</f>
        <v>Geletterde Samenleving</v>
      </c>
      <c r="J6" s="603" t="str">
        <f>'pb verdeelsleutels'!$B$6</f>
        <v>Geletterde Samenleving</v>
      </c>
      <c r="K6" s="606" t="str">
        <f>'pb verdeelsleutels'!$B$6</f>
        <v>Geletterde Samenleving</v>
      </c>
      <c r="L6" s="608" t="str">
        <f>'pb verdeelsleutels'!$B$14</f>
        <v>Participatie in de informatiesamenleving</v>
      </c>
      <c r="M6" s="611" t="str">
        <f>'pb verdeelsleutels'!$B$14</f>
        <v>Participatie in de informatiesamenleving</v>
      </c>
      <c r="N6" s="611" t="str">
        <f>'pb verdeelsleutels'!$B$14</f>
        <v>Participatie in de informatiesamenleving</v>
      </c>
      <c r="O6" s="606" t="str">
        <f>'pb verdeelsleutels'!$B$14</f>
        <v>Participatie in de informatiesamenleving</v>
      </c>
      <c r="P6" s="608" t="str">
        <f>'pb verdeelsleutels'!$B$20</f>
        <v>Leven Lang Ontwikkelen</v>
      </c>
      <c r="Q6" s="611" t="str">
        <f>'pb verdeelsleutels'!$B$20</f>
        <v>Leven Lang Ontwikkelen</v>
      </c>
      <c r="R6" s="603" t="str">
        <f>'pb verdeelsleutels'!$B$20</f>
        <v>Leven Lang Ontwikkelen</v>
      </c>
      <c r="S6" s="606" t="str">
        <f>'pb verdeelsleutels'!$B$20</f>
        <v>Leven Lang Ontwikkelen</v>
      </c>
      <c r="T6" s="608" t="str">
        <f>'pb verdeelsleutels'!$B$26</f>
        <v>Leenservice</v>
      </c>
      <c r="U6" s="603" t="str">
        <f>'pb verdeelsleutels'!$B$26</f>
        <v>Leenservice</v>
      </c>
      <c r="V6" s="606" t="str">
        <f>'pb verdeelsleutels'!$B$26</f>
        <v>Leenservice</v>
      </c>
      <c r="W6" s="606" t="str">
        <f>'pb verdeelsleutels'!$B$31</f>
        <v>Organisatie</v>
      </c>
      <c r="X6" s="601" t="s">
        <v>466</v>
      </c>
      <c r="Z6" s="3" t="s">
        <v>467</v>
      </c>
    </row>
    <row r="7" spans="1:26">
      <c r="C7" s="94" t="s">
        <v>468</v>
      </c>
      <c r="D7" s="94" t="s">
        <v>468</v>
      </c>
      <c r="F7" s="609"/>
      <c r="G7" s="612"/>
      <c r="H7" s="612"/>
      <c r="I7" s="612"/>
      <c r="J7" s="604"/>
      <c r="K7" s="607"/>
      <c r="L7" s="609"/>
      <c r="M7" s="612"/>
      <c r="N7" s="612"/>
      <c r="O7" s="607"/>
      <c r="P7" s="609"/>
      <c r="Q7" s="612"/>
      <c r="R7" s="604"/>
      <c r="S7" s="607"/>
      <c r="T7" s="609"/>
      <c r="U7" s="604"/>
      <c r="V7" s="607"/>
      <c r="W7" s="607"/>
      <c r="X7" s="602"/>
    </row>
    <row r="8" spans="1:26">
      <c r="C8" s="94" t="s">
        <v>24</v>
      </c>
      <c r="D8" s="94" t="s">
        <v>24</v>
      </c>
      <c r="F8" s="610"/>
      <c r="G8" s="613"/>
      <c r="H8" s="613"/>
      <c r="I8" s="613"/>
      <c r="J8" s="605"/>
      <c r="K8" s="607"/>
      <c r="L8" s="610"/>
      <c r="M8" s="613"/>
      <c r="N8" s="613"/>
      <c r="O8" s="607"/>
      <c r="P8" s="610"/>
      <c r="Q8" s="613"/>
      <c r="R8" s="605"/>
      <c r="S8" s="607"/>
      <c r="T8" s="610"/>
      <c r="U8" s="605"/>
      <c r="V8" s="607"/>
      <c r="W8" s="607"/>
      <c r="X8" s="602"/>
    </row>
    <row r="9" spans="1:26" ht="26.25" thickBot="1">
      <c r="C9" s="100"/>
      <c r="D9" s="100"/>
      <c r="F9" s="97" t="str">
        <f>'pb verdeelsleutels'!B7</f>
        <v>VVE 0-4 jaar</v>
      </c>
      <c r="G9" s="98" t="str">
        <f>'pb verdeelsleutels'!B8</f>
        <v>dBos</v>
      </c>
      <c r="H9" s="98" t="str">
        <f>'pb verdeelsleutels'!B9</f>
        <v>Voorleesexpress</v>
      </c>
      <c r="I9" s="98" t="str">
        <f>'pb verdeelsleutels'!B10</f>
        <v>Boekstartcoach</v>
      </c>
      <c r="J9" s="98" t="str">
        <f>'pb verdeelsleutels'!B11</f>
        <v>Programmering GS</v>
      </c>
      <c r="K9" s="99"/>
      <c r="L9" s="97" t="str">
        <f>'pb verdeelsleutels'!B15</f>
        <v>Digitaal Burgerschap</v>
      </c>
      <c r="M9" s="98" t="str">
        <f>'pb verdeelsleutels'!B16</f>
        <v>IDO</v>
      </c>
      <c r="N9" s="98" t="str">
        <f>'pb verdeelsleutels'!B17</f>
        <v>Programmering PIDIS</v>
      </c>
      <c r="O9" s="99"/>
      <c r="P9" s="167" t="str">
        <f>'pb verdeelsleutels'!B21</f>
        <v>Basisvaardigheden</v>
      </c>
      <c r="Q9" s="168" t="str">
        <f>'pb verdeelsleutels'!B22</f>
        <v>Persoonlijke ontwikkeling</v>
      </c>
      <c r="R9" s="168" t="str">
        <f>'pb verdeelsleutels'!B23</f>
        <v>Programmering LLO</v>
      </c>
      <c r="S9" s="100"/>
      <c r="T9" s="168" t="str">
        <f>'pb verdeelsleutels'!B27</f>
        <v>Leenservice 0-18 jaar</v>
      </c>
      <c r="U9" s="168" t="str">
        <f>'pb verdeelsleutels'!B28</f>
        <v>Leenservice 18+ jaar</v>
      </c>
      <c r="V9" s="100"/>
      <c r="W9" s="100"/>
      <c r="X9" s="100"/>
    </row>
    <row r="10" spans="1:26">
      <c r="C10" s="94"/>
      <c r="D10" s="94"/>
      <c r="F10" s="89"/>
      <c r="G10" s="3"/>
      <c r="H10" s="3"/>
      <c r="I10" s="3"/>
      <c r="J10" s="3"/>
      <c r="K10" s="94"/>
      <c r="L10" s="89"/>
      <c r="M10" s="3"/>
      <c r="N10" s="3"/>
      <c r="O10" s="94"/>
      <c r="P10" s="89"/>
      <c r="Q10" s="3"/>
      <c r="R10" s="3"/>
      <c r="S10" s="94"/>
      <c r="T10" s="3"/>
      <c r="U10" s="3"/>
      <c r="V10" s="94"/>
      <c r="W10" s="94"/>
      <c r="X10" s="94"/>
    </row>
    <row r="11" spans="1:26" collapsed="1">
      <c r="A11" s="16" t="s">
        <v>32</v>
      </c>
      <c r="C11" s="95" t="s">
        <v>33</v>
      </c>
      <c r="D11" s="95" t="s">
        <v>33</v>
      </c>
      <c r="F11" s="90" t="s">
        <v>33</v>
      </c>
      <c r="G11" s="59" t="s">
        <v>33</v>
      </c>
      <c r="H11" s="59" t="s">
        <v>33</v>
      </c>
      <c r="I11" s="59" t="s">
        <v>33</v>
      </c>
      <c r="J11" s="59" t="s">
        <v>33</v>
      </c>
      <c r="K11" s="95" t="s">
        <v>33</v>
      </c>
      <c r="L11" s="90" t="s">
        <v>33</v>
      </c>
      <c r="M11" s="59" t="s">
        <v>33</v>
      </c>
      <c r="N11" s="59" t="s">
        <v>33</v>
      </c>
      <c r="O11" s="95" t="s">
        <v>33</v>
      </c>
      <c r="P11" s="90" t="s">
        <v>33</v>
      </c>
      <c r="Q11" s="59" t="s">
        <v>33</v>
      </c>
      <c r="R11" s="59" t="s">
        <v>33</v>
      </c>
      <c r="S11" s="95" t="s">
        <v>33</v>
      </c>
      <c r="T11" s="59" t="s">
        <v>33</v>
      </c>
      <c r="U11" s="59" t="s">
        <v>33</v>
      </c>
      <c r="V11" s="95" t="s">
        <v>33</v>
      </c>
      <c r="W11" s="95" t="s">
        <v>33</v>
      </c>
      <c r="X11" s="95" t="s">
        <v>33</v>
      </c>
      <c r="Z11" s="8"/>
    </row>
    <row r="12" spans="1:26" hidden="1" outlineLevel="1">
      <c r="A12" s="1"/>
      <c r="B12" s="17" t="str">
        <f>'Gemeente A'!B12</f>
        <v>Contributie opbrengsten</v>
      </c>
      <c r="C12" s="492">
        <f>'V en W uitsplitsing'!H5</f>
        <v>55000</v>
      </c>
      <c r="D12" s="492">
        <f>'V en W uitsplitsing'!I5*(alg!$B$19)</f>
        <v>0</v>
      </c>
      <c r="E12" s="128"/>
      <c r="F12" s="129">
        <f>'kosten in EUR - Gemeente D'!B5</f>
        <v>0</v>
      </c>
      <c r="G12" s="130">
        <f>'kosten in EUR - Gemeente D'!C5</f>
        <v>0</v>
      </c>
      <c r="H12" s="130">
        <f>'kosten in EUR - Gemeente D'!D5</f>
        <v>0</v>
      </c>
      <c r="I12" s="130">
        <f>'kosten in EUR - Gemeente D'!E5</f>
        <v>0</v>
      </c>
      <c r="J12" s="130">
        <f>'kosten in EUR - Gemeente D'!F5</f>
        <v>0</v>
      </c>
      <c r="K12" s="131">
        <f t="shared" ref="K12" si="0">SUM(F12:J12)</f>
        <v>0</v>
      </c>
      <c r="L12" s="129">
        <f>'kosten in EUR - Gemeente D'!H5</f>
        <v>0</v>
      </c>
      <c r="M12" s="130">
        <f>'kosten in EUR - Gemeente D'!I5</f>
        <v>0</v>
      </c>
      <c r="N12" s="130">
        <f>'kosten in EUR - Gemeente D'!J5</f>
        <v>0</v>
      </c>
      <c r="O12" s="131">
        <f t="shared" ref="O12:O34" si="1">SUM(L12:N12)</f>
        <v>0</v>
      </c>
      <c r="P12" s="129">
        <f>'kosten in EUR - Gemeente D'!L5</f>
        <v>0</v>
      </c>
      <c r="Q12" s="130">
        <f>'kosten in EUR - Gemeente D'!M5</f>
        <v>0</v>
      </c>
      <c r="R12" s="130">
        <f>'kosten in EUR - Gemeente D'!N5</f>
        <v>0</v>
      </c>
      <c r="S12" s="131">
        <f>SUM(P12:R12)</f>
        <v>0</v>
      </c>
      <c r="T12" s="130">
        <f>'kosten in EUR - Gemeente D'!P5</f>
        <v>0</v>
      </c>
      <c r="U12" s="130">
        <f>'kosten in EUR - Gemeente D'!Q5</f>
        <v>55000</v>
      </c>
      <c r="V12" s="131">
        <f>SUM(T12:U12)</f>
        <v>55000</v>
      </c>
      <c r="W12" s="131">
        <f>'kosten in EUR - Gemeente D'!S5</f>
        <v>0</v>
      </c>
      <c r="X12" s="132">
        <f>K12+O12+V12+S12+W12</f>
        <v>55000</v>
      </c>
      <c r="Y12" s="133"/>
      <c r="Z12" s="133">
        <f>X12-C12-D12</f>
        <v>0</v>
      </c>
    </row>
    <row r="13" spans="1:26" hidden="1" outlineLevel="1">
      <c r="A13" s="1"/>
      <c r="B13" s="17" t="str">
        <f>'Gemeente A'!B13</f>
        <v>Te laat gelden</v>
      </c>
      <c r="C13" s="492">
        <f>'V en W uitsplitsing'!H6</f>
        <v>0</v>
      </c>
      <c r="D13" s="492">
        <f>'V en W uitsplitsing'!I6*(alg!$B$19)</f>
        <v>0</v>
      </c>
      <c r="E13" s="128"/>
      <c r="F13" s="129">
        <f>'kosten in EUR - Gemeente D'!B6</f>
        <v>0</v>
      </c>
      <c r="G13" s="130">
        <f>'kosten in EUR - Gemeente D'!C6</f>
        <v>0</v>
      </c>
      <c r="H13" s="130">
        <f>'kosten in EUR - Gemeente D'!D6</f>
        <v>0</v>
      </c>
      <c r="I13" s="130">
        <f>'kosten in EUR - Gemeente D'!E6</f>
        <v>0</v>
      </c>
      <c r="J13" s="130">
        <f>'kosten in EUR - Gemeente D'!F6</f>
        <v>0</v>
      </c>
      <c r="K13" s="131">
        <f t="shared" ref="K13:K14" si="2">SUM(F13:J13)</f>
        <v>0</v>
      </c>
      <c r="L13" s="129">
        <f>'kosten in EUR - Gemeente D'!H6</f>
        <v>0</v>
      </c>
      <c r="M13" s="130">
        <f>'kosten in EUR - Gemeente D'!I6</f>
        <v>0</v>
      </c>
      <c r="N13" s="130">
        <f>'kosten in EUR - Gemeente D'!J6</f>
        <v>0</v>
      </c>
      <c r="O13" s="131">
        <f t="shared" ref="O13:O14" si="3">SUM(L13:N13)</f>
        <v>0</v>
      </c>
      <c r="P13" s="129">
        <f>'kosten in EUR - Gemeente D'!L6</f>
        <v>0</v>
      </c>
      <c r="Q13" s="130">
        <f>'kosten in EUR - Gemeente D'!M6</f>
        <v>0</v>
      </c>
      <c r="R13" s="130">
        <f>'kosten in EUR - Gemeente D'!N6</f>
        <v>0</v>
      </c>
      <c r="S13" s="131">
        <f t="shared" ref="S13:S14" si="4">SUM(P13:R13)</f>
        <v>0</v>
      </c>
      <c r="T13" s="130">
        <f>'kosten in EUR - Gemeente D'!P6</f>
        <v>0</v>
      </c>
      <c r="U13" s="130">
        <f>'kosten in EUR - Gemeente D'!Q6</f>
        <v>0</v>
      </c>
      <c r="V13" s="131">
        <f t="shared" ref="V13:V14" si="5">SUM(T13:U13)</f>
        <v>0</v>
      </c>
      <c r="W13" s="131">
        <f>'kosten in EUR - Gemeente D'!S6</f>
        <v>0</v>
      </c>
      <c r="X13" s="132">
        <f t="shared" ref="X13:X14" si="6">K13+O13+V13+S13+W13</f>
        <v>0</v>
      </c>
      <c r="Y13" s="133"/>
      <c r="Z13" s="133">
        <f t="shared" ref="Z13:Z36" si="7">X13-C13-D13</f>
        <v>0</v>
      </c>
    </row>
    <row r="14" spans="1:26" hidden="1" outlineLevel="1">
      <c r="A14" s="1"/>
      <c r="B14" s="17" t="str">
        <f>'Gemeente A'!B14</f>
        <v>Overige gebruikersopbrengsten</v>
      </c>
      <c r="C14" s="492">
        <f>'V en W uitsplitsing'!H7</f>
        <v>0</v>
      </c>
      <c r="D14" s="492">
        <f>'V en W uitsplitsing'!I7*(alg!$B$19)</f>
        <v>0</v>
      </c>
      <c r="E14" s="128"/>
      <c r="F14" s="129">
        <f>'kosten in EUR - Gemeente D'!B7</f>
        <v>0</v>
      </c>
      <c r="G14" s="130">
        <f>'kosten in EUR - Gemeente D'!C7</f>
        <v>0</v>
      </c>
      <c r="H14" s="130">
        <f>'kosten in EUR - Gemeente D'!D7</f>
        <v>0</v>
      </c>
      <c r="I14" s="130">
        <f>'kosten in EUR - Gemeente D'!E7</f>
        <v>0</v>
      </c>
      <c r="J14" s="130">
        <f>'kosten in EUR - Gemeente D'!F7</f>
        <v>0</v>
      </c>
      <c r="K14" s="131">
        <f t="shared" si="2"/>
        <v>0</v>
      </c>
      <c r="L14" s="129">
        <f>'kosten in EUR - Gemeente D'!H7</f>
        <v>0</v>
      </c>
      <c r="M14" s="130">
        <f>'kosten in EUR - Gemeente D'!I7</f>
        <v>0</v>
      </c>
      <c r="N14" s="130">
        <f>'kosten in EUR - Gemeente D'!J7</f>
        <v>0</v>
      </c>
      <c r="O14" s="131">
        <f t="shared" si="3"/>
        <v>0</v>
      </c>
      <c r="P14" s="129">
        <f>'kosten in EUR - Gemeente D'!L7</f>
        <v>0</v>
      </c>
      <c r="Q14" s="130">
        <f>'kosten in EUR - Gemeente D'!M7</f>
        <v>0</v>
      </c>
      <c r="R14" s="130">
        <f>'kosten in EUR - Gemeente D'!N7</f>
        <v>0</v>
      </c>
      <c r="S14" s="131">
        <f t="shared" si="4"/>
        <v>0</v>
      </c>
      <c r="T14" s="130">
        <f>'kosten in EUR - Gemeente D'!P7</f>
        <v>0</v>
      </c>
      <c r="U14" s="130">
        <f>'kosten in EUR - Gemeente D'!Q7</f>
        <v>0</v>
      </c>
      <c r="V14" s="131">
        <f t="shared" si="5"/>
        <v>0</v>
      </c>
      <c r="W14" s="131">
        <f>'kosten in EUR - Gemeente D'!S7</f>
        <v>0</v>
      </c>
      <c r="X14" s="132">
        <f t="shared" si="6"/>
        <v>0</v>
      </c>
      <c r="Y14" s="133"/>
      <c r="Z14" s="133">
        <f t="shared" si="7"/>
        <v>0</v>
      </c>
    </row>
    <row r="15" spans="1:26" collapsed="1">
      <c r="A15" s="1" t="s">
        <v>470</v>
      </c>
      <c r="B15" s="1"/>
      <c r="C15" s="136">
        <f>SUM(C12:C14)</f>
        <v>55000</v>
      </c>
      <c r="D15" s="136">
        <f>SUM(D12:D14)</f>
        <v>0</v>
      </c>
      <c r="E15" s="133"/>
      <c r="F15" s="134">
        <f>SUM(F12:F14)</f>
        <v>0</v>
      </c>
      <c r="G15" s="135">
        <f>SUM(G12:G14)</f>
        <v>0</v>
      </c>
      <c r="H15" s="135">
        <f>SUM(H12:H14)</f>
        <v>0</v>
      </c>
      <c r="I15" s="135">
        <f>SUM(I12:I14)</f>
        <v>0</v>
      </c>
      <c r="J15" s="135">
        <f>SUM(J12:J14)</f>
        <v>0</v>
      </c>
      <c r="K15" s="136">
        <f>SUM(F15:J15)</f>
        <v>0</v>
      </c>
      <c r="L15" s="134">
        <f>SUM(L12:L14)</f>
        <v>0</v>
      </c>
      <c r="M15" s="135">
        <f>SUM(M12:M14)</f>
        <v>0</v>
      </c>
      <c r="N15" s="135">
        <f>SUM(N12:N14)</f>
        <v>0</v>
      </c>
      <c r="O15" s="136">
        <f t="shared" si="1"/>
        <v>0</v>
      </c>
      <c r="P15" s="134">
        <f>SUM(P12:P14)</f>
        <v>0</v>
      </c>
      <c r="Q15" s="135">
        <f>SUM(Q12:Q14)</f>
        <v>0</v>
      </c>
      <c r="R15" s="135">
        <f>SUM(R12:R14)</f>
        <v>0</v>
      </c>
      <c r="S15" s="136">
        <f t="shared" ref="S15:S36" si="8">SUM(P15:R15)</f>
        <v>0</v>
      </c>
      <c r="T15" s="135">
        <f>SUM(T12:T14)</f>
        <v>0</v>
      </c>
      <c r="U15" s="135">
        <f>SUM(U12:U14)</f>
        <v>55000</v>
      </c>
      <c r="V15" s="136">
        <f t="shared" ref="V15:V36" si="9">SUM(T15:U15)</f>
        <v>55000</v>
      </c>
      <c r="W15" s="136">
        <f>SUM(W12:W14)</f>
        <v>0</v>
      </c>
      <c r="X15" s="137">
        <f t="shared" ref="X15:X34" si="10">K15+O15+V15+S15+W15</f>
        <v>55000</v>
      </c>
      <c r="Y15" s="133"/>
      <c r="Z15" s="133">
        <f t="shared" si="7"/>
        <v>0</v>
      </c>
    </row>
    <row r="16" spans="1:26" hidden="1" outlineLevel="1">
      <c r="A16" s="1"/>
      <c r="B16" s="17" t="str">
        <f>'Gemeente A'!B16</f>
        <v>Verhuur ruimtes en gebouwen</v>
      </c>
      <c r="C16" s="492">
        <f>'V en W uitsplitsing'!H9</f>
        <v>0</v>
      </c>
      <c r="D16" s="492">
        <f>'V en W uitsplitsing'!I9*(alg!$B$19)</f>
        <v>0</v>
      </c>
      <c r="E16" s="128"/>
      <c r="F16" s="129">
        <f>'kosten in EUR - Gemeente D'!B9</f>
        <v>0</v>
      </c>
      <c r="G16" s="130">
        <f>'kosten in EUR - Gemeente D'!C9</f>
        <v>0</v>
      </c>
      <c r="H16" s="130">
        <f>'kosten in EUR - Gemeente D'!D9</f>
        <v>0</v>
      </c>
      <c r="I16" s="130">
        <f>'kosten in EUR - Gemeente D'!E9</f>
        <v>0</v>
      </c>
      <c r="J16" s="130">
        <f>'kosten in EUR - Gemeente D'!F9</f>
        <v>0</v>
      </c>
      <c r="K16" s="131">
        <f t="shared" ref="K16:K19" si="11">SUM(F16:J16)</f>
        <v>0</v>
      </c>
      <c r="L16" s="129">
        <f>'kosten in EUR - Gemeente D'!H9</f>
        <v>0</v>
      </c>
      <c r="M16" s="130">
        <f>'kosten in EUR - Gemeente D'!I9</f>
        <v>0</v>
      </c>
      <c r="N16" s="130">
        <f>'kosten in EUR - Gemeente D'!J9</f>
        <v>0</v>
      </c>
      <c r="O16" s="131">
        <f t="shared" ref="O16:O19" si="12">SUM(L16:N16)</f>
        <v>0</v>
      </c>
      <c r="P16" s="129">
        <f>'kosten in EUR - Gemeente D'!L9</f>
        <v>0</v>
      </c>
      <c r="Q16" s="130">
        <f>'kosten in EUR - Gemeente D'!M9</f>
        <v>0</v>
      </c>
      <c r="R16" s="130">
        <f>'kosten in EUR - Gemeente D'!N9</f>
        <v>0</v>
      </c>
      <c r="S16" s="131">
        <f t="shared" si="8"/>
        <v>0</v>
      </c>
      <c r="T16" s="130">
        <f>'kosten in EUR - Gemeente D'!P9</f>
        <v>0</v>
      </c>
      <c r="U16" s="130">
        <f>'kosten in EUR - Gemeente D'!Q9</f>
        <v>0</v>
      </c>
      <c r="V16" s="131">
        <f t="shared" si="9"/>
        <v>0</v>
      </c>
      <c r="W16" s="131">
        <f>'kosten in EUR - Gemeente D'!S9</f>
        <v>0</v>
      </c>
      <c r="X16" s="132">
        <f t="shared" si="10"/>
        <v>0</v>
      </c>
      <c r="Y16" s="133"/>
      <c r="Z16" s="133">
        <f t="shared" si="7"/>
        <v>0</v>
      </c>
    </row>
    <row r="17" spans="1:26" hidden="1" outlineLevel="1">
      <c r="A17" s="1"/>
      <c r="B17" s="17" t="str">
        <f>'Gemeente A'!B17</f>
        <v>Dienstverlening scholen</v>
      </c>
      <c r="C17" s="492">
        <f>'V en W uitsplitsing'!H10</f>
        <v>0</v>
      </c>
      <c r="D17" s="492">
        <f>'V en W uitsplitsing'!I10*(alg!$B$19)</f>
        <v>0</v>
      </c>
      <c r="E17" s="128"/>
      <c r="F17" s="129">
        <f>'kosten in EUR - Gemeente D'!B10</f>
        <v>0</v>
      </c>
      <c r="G17" s="130">
        <f>'kosten in EUR - Gemeente D'!C10</f>
        <v>0</v>
      </c>
      <c r="H17" s="130">
        <f>'kosten in EUR - Gemeente D'!D10</f>
        <v>0</v>
      </c>
      <c r="I17" s="130">
        <f>'kosten in EUR - Gemeente D'!E10</f>
        <v>0</v>
      </c>
      <c r="J17" s="130">
        <f>'kosten in EUR - Gemeente D'!F10</f>
        <v>0</v>
      </c>
      <c r="K17" s="131">
        <f t="shared" si="11"/>
        <v>0</v>
      </c>
      <c r="L17" s="129">
        <f>'kosten in EUR - Gemeente D'!H10</f>
        <v>0</v>
      </c>
      <c r="M17" s="130">
        <f>'kosten in EUR - Gemeente D'!I10</f>
        <v>0</v>
      </c>
      <c r="N17" s="130">
        <f>'kosten in EUR - Gemeente D'!J10</f>
        <v>0</v>
      </c>
      <c r="O17" s="131">
        <f t="shared" si="12"/>
        <v>0</v>
      </c>
      <c r="P17" s="129">
        <f>'kosten in EUR - Gemeente D'!L10</f>
        <v>0</v>
      </c>
      <c r="Q17" s="130">
        <f>'kosten in EUR - Gemeente D'!M10</f>
        <v>0</v>
      </c>
      <c r="R17" s="130">
        <f>'kosten in EUR - Gemeente D'!N10</f>
        <v>0</v>
      </c>
      <c r="S17" s="131">
        <f t="shared" si="8"/>
        <v>0</v>
      </c>
      <c r="T17" s="130">
        <f>'kosten in EUR - Gemeente D'!P10</f>
        <v>0</v>
      </c>
      <c r="U17" s="130">
        <f>'kosten in EUR - Gemeente D'!Q10</f>
        <v>0</v>
      </c>
      <c r="V17" s="131">
        <f t="shared" si="9"/>
        <v>0</v>
      </c>
      <c r="W17" s="131">
        <f>'kosten in EUR - Gemeente D'!S10</f>
        <v>0</v>
      </c>
      <c r="X17" s="132">
        <f t="shared" si="10"/>
        <v>0</v>
      </c>
      <c r="Y17" s="133"/>
      <c r="Z17" s="133">
        <f t="shared" si="7"/>
        <v>0</v>
      </c>
    </row>
    <row r="18" spans="1:26" hidden="1" outlineLevel="1">
      <c r="A18" s="1"/>
      <c r="B18" s="17" t="str">
        <f>'Gemeente A'!B18</f>
        <v>Activiteiten / Projecten</v>
      </c>
      <c r="C18" s="492">
        <f>'V en W uitsplitsing'!H11</f>
        <v>0</v>
      </c>
      <c r="D18" s="492">
        <f>'V en W uitsplitsing'!I11*(alg!$B$19)</f>
        <v>0</v>
      </c>
      <c r="E18" s="128"/>
      <c r="F18" s="129">
        <f>'kosten in EUR - Gemeente D'!B11</f>
        <v>0</v>
      </c>
      <c r="G18" s="130">
        <f>'kosten in EUR - Gemeente D'!C11</f>
        <v>0</v>
      </c>
      <c r="H18" s="130">
        <f>'kosten in EUR - Gemeente D'!D11</f>
        <v>0</v>
      </c>
      <c r="I18" s="130">
        <f>'kosten in EUR - Gemeente D'!E11</f>
        <v>0</v>
      </c>
      <c r="J18" s="130">
        <f>'kosten in EUR - Gemeente D'!F11</f>
        <v>0</v>
      </c>
      <c r="K18" s="131">
        <f t="shared" si="11"/>
        <v>0</v>
      </c>
      <c r="L18" s="129">
        <f>'kosten in EUR - Gemeente D'!H11</f>
        <v>0</v>
      </c>
      <c r="M18" s="130">
        <f>'kosten in EUR - Gemeente D'!I11</f>
        <v>0</v>
      </c>
      <c r="N18" s="130">
        <f>'kosten in EUR - Gemeente D'!J11</f>
        <v>0</v>
      </c>
      <c r="O18" s="131">
        <f t="shared" si="12"/>
        <v>0</v>
      </c>
      <c r="P18" s="129">
        <f>'kosten in EUR - Gemeente D'!L11</f>
        <v>0</v>
      </c>
      <c r="Q18" s="130">
        <f>'kosten in EUR - Gemeente D'!M11</f>
        <v>0</v>
      </c>
      <c r="R18" s="130">
        <f>'kosten in EUR - Gemeente D'!N11</f>
        <v>0</v>
      </c>
      <c r="S18" s="131">
        <f t="shared" si="8"/>
        <v>0</v>
      </c>
      <c r="T18" s="130">
        <f>'kosten in EUR - Gemeente D'!P11</f>
        <v>0</v>
      </c>
      <c r="U18" s="130">
        <f>'kosten in EUR - Gemeente D'!Q11</f>
        <v>0</v>
      </c>
      <c r="V18" s="131">
        <f t="shared" si="9"/>
        <v>0</v>
      </c>
      <c r="W18" s="131">
        <f>'kosten in EUR - Gemeente D'!S11</f>
        <v>0</v>
      </c>
      <c r="X18" s="132">
        <f t="shared" si="10"/>
        <v>0</v>
      </c>
      <c r="Y18" s="133"/>
      <c r="Z18" s="133">
        <f t="shared" si="7"/>
        <v>0</v>
      </c>
    </row>
    <row r="19" spans="1:26" hidden="1" outlineLevel="1">
      <c r="A19" s="1"/>
      <c r="B19" s="17" t="str">
        <f>'Gemeente A'!B19</f>
        <v>Overige specifieke opbrengsten</v>
      </c>
      <c r="C19" s="492">
        <f>'V en W uitsplitsing'!H12</f>
        <v>0</v>
      </c>
      <c r="D19" s="492">
        <f>'V en W uitsplitsing'!I12*(alg!$B$19)</f>
        <v>0</v>
      </c>
      <c r="E19" s="128"/>
      <c r="F19" s="129">
        <f>'kosten in EUR - Gemeente D'!B12</f>
        <v>0</v>
      </c>
      <c r="G19" s="130">
        <f>'kosten in EUR - Gemeente D'!C12</f>
        <v>0</v>
      </c>
      <c r="H19" s="130">
        <f>'kosten in EUR - Gemeente D'!D12</f>
        <v>0</v>
      </c>
      <c r="I19" s="130">
        <f>'kosten in EUR - Gemeente D'!E12</f>
        <v>0</v>
      </c>
      <c r="J19" s="130">
        <f>'kosten in EUR - Gemeente D'!F12</f>
        <v>0</v>
      </c>
      <c r="K19" s="131">
        <f t="shared" si="11"/>
        <v>0</v>
      </c>
      <c r="L19" s="129">
        <f>'kosten in EUR - Gemeente D'!H12</f>
        <v>0</v>
      </c>
      <c r="M19" s="130">
        <f>'kosten in EUR - Gemeente D'!I12</f>
        <v>0</v>
      </c>
      <c r="N19" s="130">
        <f>'kosten in EUR - Gemeente D'!J12</f>
        <v>0</v>
      </c>
      <c r="O19" s="131">
        <f t="shared" si="12"/>
        <v>0</v>
      </c>
      <c r="P19" s="129">
        <f>'kosten in EUR - Gemeente D'!L12</f>
        <v>0</v>
      </c>
      <c r="Q19" s="130">
        <f>'kosten in EUR - Gemeente D'!M12</f>
        <v>0</v>
      </c>
      <c r="R19" s="130">
        <f>'kosten in EUR - Gemeente D'!N12</f>
        <v>0</v>
      </c>
      <c r="S19" s="131">
        <f t="shared" si="8"/>
        <v>0</v>
      </c>
      <c r="T19" s="130">
        <f>'kosten in EUR - Gemeente D'!P12</f>
        <v>0</v>
      </c>
      <c r="U19" s="130">
        <f>'kosten in EUR - Gemeente D'!Q12</f>
        <v>0</v>
      </c>
      <c r="V19" s="131">
        <f t="shared" si="9"/>
        <v>0</v>
      </c>
      <c r="W19" s="131">
        <f>'kosten in EUR - Gemeente D'!S12</f>
        <v>0</v>
      </c>
      <c r="X19" s="132">
        <f t="shared" si="10"/>
        <v>0</v>
      </c>
      <c r="Y19" s="133"/>
      <c r="Z19" s="133">
        <f t="shared" si="7"/>
        <v>0</v>
      </c>
    </row>
    <row r="20" spans="1:26" collapsed="1">
      <c r="A20" s="1" t="s">
        <v>471</v>
      </c>
      <c r="C20" s="136">
        <f>SUM(C16:C19)</f>
        <v>0</v>
      </c>
      <c r="D20" s="136">
        <f>SUM(D16:D19)</f>
        <v>0</v>
      </c>
      <c r="E20" s="133"/>
      <c r="F20" s="134">
        <f>SUM(F16:F19)</f>
        <v>0</v>
      </c>
      <c r="G20" s="135">
        <f t="shared" ref="G20:J20" si="13">SUM(G16:G19)</f>
        <v>0</v>
      </c>
      <c r="H20" s="135">
        <f t="shared" si="13"/>
        <v>0</v>
      </c>
      <c r="I20" s="135">
        <f t="shared" ref="I20" si="14">SUM(I16:I19)</f>
        <v>0</v>
      </c>
      <c r="J20" s="135">
        <f t="shared" si="13"/>
        <v>0</v>
      </c>
      <c r="K20" s="136">
        <f t="shared" ref="K20:K34" si="15">SUM(F20:J20)</f>
        <v>0</v>
      </c>
      <c r="L20" s="134">
        <f t="shared" ref="L20:N20" si="16">SUM(L16:L19)</f>
        <v>0</v>
      </c>
      <c r="M20" s="135">
        <f t="shared" si="16"/>
        <v>0</v>
      </c>
      <c r="N20" s="135">
        <f t="shared" si="16"/>
        <v>0</v>
      </c>
      <c r="O20" s="136">
        <f t="shared" si="1"/>
        <v>0</v>
      </c>
      <c r="P20" s="134">
        <f t="shared" ref="P20:U20" si="17">SUM(P16:P19)</f>
        <v>0</v>
      </c>
      <c r="Q20" s="135">
        <f t="shared" si="17"/>
        <v>0</v>
      </c>
      <c r="R20" s="135">
        <f t="shared" si="17"/>
        <v>0</v>
      </c>
      <c r="S20" s="136">
        <f t="shared" si="8"/>
        <v>0</v>
      </c>
      <c r="T20" s="135">
        <f t="shared" si="17"/>
        <v>0</v>
      </c>
      <c r="U20" s="135">
        <f t="shared" si="17"/>
        <v>0</v>
      </c>
      <c r="V20" s="136">
        <f t="shared" si="9"/>
        <v>0</v>
      </c>
      <c r="W20" s="136">
        <f t="shared" ref="W20" si="18">SUM(W16:W19)</f>
        <v>0</v>
      </c>
      <c r="X20" s="137">
        <f t="shared" si="10"/>
        <v>0</v>
      </c>
      <c r="Y20" s="133"/>
      <c r="Z20" s="133">
        <f t="shared" si="7"/>
        <v>0</v>
      </c>
    </row>
    <row r="21" spans="1:26" hidden="1" outlineLevel="1">
      <c r="A21" s="1"/>
      <c r="B21" s="17" t="str">
        <f>'Gemeente A'!B21</f>
        <v>Vrije Rubriek 1</v>
      </c>
      <c r="C21" s="492">
        <f>'V en W uitsplitsing'!H14</f>
        <v>0</v>
      </c>
      <c r="D21" s="492">
        <f>'V en W uitsplitsing'!I14*(alg!$B$19)</f>
        <v>0</v>
      </c>
      <c r="E21" s="128"/>
      <c r="F21" s="129">
        <f>'kosten in EUR - Gemeente D'!B14</f>
        <v>0</v>
      </c>
      <c r="G21" s="130">
        <f>'kosten in EUR - Gemeente D'!C14</f>
        <v>0</v>
      </c>
      <c r="H21" s="130">
        <f>'kosten in EUR - Gemeente D'!D14</f>
        <v>0</v>
      </c>
      <c r="I21" s="130">
        <f>'kosten in EUR - Gemeente D'!E14</f>
        <v>0</v>
      </c>
      <c r="J21" s="130">
        <f>'kosten in EUR - Gemeente D'!F14</f>
        <v>0</v>
      </c>
      <c r="K21" s="131">
        <f t="shared" ref="K21:K22" si="19">SUM(F21:J21)</f>
        <v>0</v>
      </c>
      <c r="L21" s="129">
        <f>'kosten in EUR - Gemeente D'!H14</f>
        <v>0</v>
      </c>
      <c r="M21" s="130">
        <f>'kosten in EUR - Gemeente D'!I14</f>
        <v>0</v>
      </c>
      <c r="N21" s="130">
        <f>'kosten in EUR - Gemeente D'!J14</f>
        <v>0</v>
      </c>
      <c r="O21" s="131">
        <f t="shared" ref="O21:O22" si="20">SUM(L21:N21)</f>
        <v>0</v>
      </c>
      <c r="P21" s="129">
        <f>'kosten in EUR - Gemeente D'!L14</f>
        <v>0</v>
      </c>
      <c r="Q21" s="130">
        <f>'kosten in EUR - Gemeente D'!M14</f>
        <v>0</v>
      </c>
      <c r="R21" s="130">
        <f>'kosten in EUR - Gemeente D'!N14</f>
        <v>0</v>
      </c>
      <c r="S21" s="131">
        <f t="shared" si="8"/>
        <v>0</v>
      </c>
      <c r="T21" s="130">
        <f>'kosten in EUR - Gemeente D'!P14</f>
        <v>0</v>
      </c>
      <c r="U21" s="130">
        <f>'kosten in EUR - Gemeente D'!Q14</f>
        <v>0</v>
      </c>
      <c r="V21" s="131">
        <f t="shared" si="9"/>
        <v>0</v>
      </c>
      <c r="W21" s="131">
        <f>'kosten in EUR - Gemeente D'!S14</f>
        <v>0</v>
      </c>
      <c r="X21" s="132">
        <f t="shared" si="10"/>
        <v>0</v>
      </c>
      <c r="Y21" s="133"/>
      <c r="Z21" s="133">
        <f t="shared" si="7"/>
        <v>0</v>
      </c>
    </row>
    <row r="22" spans="1:26" hidden="1" outlineLevel="1">
      <c r="A22" s="1"/>
      <c r="B22" s="17" t="str">
        <f>'Gemeente A'!B22</f>
        <v>Vrije Rubriek 1 overig</v>
      </c>
      <c r="C22" s="492">
        <f>'V en W uitsplitsing'!H15</f>
        <v>0</v>
      </c>
      <c r="D22" s="492">
        <f>'V en W uitsplitsing'!I15*(alg!$B$19)</f>
        <v>0</v>
      </c>
      <c r="E22" s="128"/>
      <c r="F22" s="129">
        <f>'kosten in EUR - Gemeente D'!B15</f>
        <v>0</v>
      </c>
      <c r="G22" s="130">
        <f>'kosten in EUR - Gemeente D'!C15</f>
        <v>0</v>
      </c>
      <c r="H22" s="130">
        <f>'kosten in EUR - Gemeente D'!D15</f>
        <v>0</v>
      </c>
      <c r="I22" s="130">
        <f>'kosten in EUR - Gemeente D'!E15</f>
        <v>0</v>
      </c>
      <c r="J22" s="130">
        <f>'kosten in EUR - Gemeente D'!F15</f>
        <v>0</v>
      </c>
      <c r="K22" s="131">
        <f t="shared" si="19"/>
        <v>0</v>
      </c>
      <c r="L22" s="129">
        <f>'kosten in EUR - Gemeente D'!H15</f>
        <v>0</v>
      </c>
      <c r="M22" s="130">
        <f>'kosten in EUR - Gemeente D'!I15</f>
        <v>0</v>
      </c>
      <c r="N22" s="130">
        <f>'kosten in EUR - Gemeente D'!J15</f>
        <v>0</v>
      </c>
      <c r="O22" s="131">
        <f t="shared" si="20"/>
        <v>0</v>
      </c>
      <c r="P22" s="129">
        <f>'kosten in EUR - Gemeente D'!L15</f>
        <v>0</v>
      </c>
      <c r="Q22" s="130">
        <f>'kosten in EUR - Gemeente D'!M15</f>
        <v>0</v>
      </c>
      <c r="R22" s="130">
        <f>'kosten in EUR - Gemeente D'!N15</f>
        <v>0</v>
      </c>
      <c r="S22" s="131">
        <f t="shared" si="8"/>
        <v>0</v>
      </c>
      <c r="T22" s="130">
        <f>'kosten in EUR - Gemeente D'!P15</f>
        <v>0</v>
      </c>
      <c r="U22" s="130">
        <f>'kosten in EUR - Gemeente D'!Q15</f>
        <v>0</v>
      </c>
      <c r="V22" s="131">
        <f t="shared" si="9"/>
        <v>0</v>
      </c>
      <c r="W22" s="131">
        <f>'kosten in EUR - Gemeente D'!S15</f>
        <v>0</v>
      </c>
      <c r="X22" s="132">
        <f t="shared" si="10"/>
        <v>0</v>
      </c>
      <c r="Y22" s="133"/>
      <c r="Z22" s="133">
        <f t="shared" si="7"/>
        <v>0</v>
      </c>
    </row>
    <row r="23" spans="1:26" collapsed="1">
      <c r="A23" s="1" t="s">
        <v>473</v>
      </c>
      <c r="C23" s="136">
        <f>SUM(C21:C22)</f>
        <v>0</v>
      </c>
      <c r="D23" s="136">
        <f>SUM(D21:D22)</f>
        <v>0</v>
      </c>
      <c r="E23" s="133"/>
      <c r="F23" s="134">
        <f>SUM(F21:F22)</f>
        <v>0</v>
      </c>
      <c r="G23" s="135">
        <f t="shared" ref="G23:J23" si="21">SUM(G21:G22)</f>
        <v>0</v>
      </c>
      <c r="H23" s="135">
        <f t="shared" si="21"/>
        <v>0</v>
      </c>
      <c r="I23" s="135">
        <f t="shared" ref="I23" si="22">SUM(I21:I22)</f>
        <v>0</v>
      </c>
      <c r="J23" s="135">
        <f t="shared" si="21"/>
        <v>0</v>
      </c>
      <c r="K23" s="136">
        <f t="shared" si="15"/>
        <v>0</v>
      </c>
      <c r="L23" s="134">
        <f t="shared" ref="L23:N23" si="23">SUM(L21:L22)</f>
        <v>0</v>
      </c>
      <c r="M23" s="135">
        <f t="shared" si="23"/>
        <v>0</v>
      </c>
      <c r="N23" s="135">
        <f t="shared" si="23"/>
        <v>0</v>
      </c>
      <c r="O23" s="136">
        <f t="shared" si="1"/>
        <v>0</v>
      </c>
      <c r="P23" s="134">
        <f t="shared" ref="P23:U23" si="24">SUM(P21:P22)</f>
        <v>0</v>
      </c>
      <c r="Q23" s="135">
        <f t="shared" si="24"/>
        <v>0</v>
      </c>
      <c r="R23" s="135">
        <f t="shared" si="24"/>
        <v>0</v>
      </c>
      <c r="S23" s="136">
        <f t="shared" si="8"/>
        <v>0</v>
      </c>
      <c r="T23" s="135">
        <f t="shared" si="24"/>
        <v>0</v>
      </c>
      <c r="U23" s="135">
        <f t="shared" si="24"/>
        <v>0</v>
      </c>
      <c r="V23" s="136">
        <f t="shared" si="9"/>
        <v>0</v>
      </c>
      <c r="W23" s="136">
        <f t="shared" ref="W23" si="25">SUM(W21:W22)</f>
        <v>0</v>
      </c>
      <c r="X23" s="137">
        <f t="shared" si="10"/>
        <v>0</v>
      </c>
      <c r="Y23" s="133"/>
      <c r="Z23" s="133">
        <f t="shared" si="7"/>
        <v>0</v>
      </c>
    </row>
    <row r="24" spans="1:26" hidden="1" outlineLevel="1">
      <c r="A24" s="1"/>
      <c r="B24" s="17" t="str">
        <f>'Gemeente A'!B24</f>
        <v>Vrije Rubriek 2</v>
      </c>
      <c r="C24" s="492">
        <f>'V en W uitsplitsing'!H17</f>
        <v>0</v>
      </c>
      <c r="D24" s="492">
        <f>'V en W uitsplitsing'!I17*(alg!$B$19)</f>
        <v>0</v>
      </c>
      <c r="E24" s="128"/>
      <c r="F24" s="129">
        <f>'kosten in EUR - Gemeente D'!B17</f>
        <v>0</v>
      </c>
      <c r="G24" s="130">
        <f>'kosten in EUR - Gemeente D'!C17</f>
        <v>0</v>
      </c>
      <c r="H24" s="130">
        <f>'kosten in EUR - Gemeente D'!D17</f>
        <v>0</v>
      </c>
      <c r="I24" s="130">
        <f>'kosten in EUR - Gemeente D'!E17</f>
        <v>0</v>
      </c>
      <c r="J24" s="130">
        <f>'kosten in EUR - Gemeente D'!F17</f>
        <v>0</v>
      </c>
      <c r="K24" s="131">
        <f t="shared" ref="K24:K25" si="26">SUM(F24:J24)</f>
        <v>0</v>
      </c>
      <c r="L24" s="129">
        <f>'kosten in EUR - Gemeente D'!H17</f>
        <v>0</v>
      </c>
      <c r="M24" s="130">
        <f>'kosten in EUR - Gemeente D'!I17</f>
        <v>0</v>
      </c>
      <c r="N24" s="130">
        <f>'kosten in EUR - Gemeente D'!J17</f>
        <v>0</v>
      </c>
      <c r="O24" s="131">
        <f t="shared" ref="O24:O25" si="27">SUM(L24:N24)</f>
        <v>0</v>
      </c>
      <c r="P24" s="129">
        <f>'kosten in EUR - Gemeente D'!L17</f>
        <v>0</v>
      </c>
      <c r="Q24" s="130">
        <f>'kosten in EUR - Gemeente D'!M17</f>
        <v>0</v>
      </c>
      <c r="R24" s="130">
        <f>'kosten in EUR - Gemeente D'!N17</f>
        <v>0</v>
      </c>
      <c r="S24" s="131">
        <f t="shared" si="8"/>
        <v>0</v>
      </c>
      <c r="T24" s="130">
        <f>'kosten in EUR - Gemeente D'!P17</f>
        <v>0</v>
      </c>
      <c r="U24" s="130">
        <f>'kosten in EUR - Gemeente D'!Q17</f>
        <v>0</v>
      </c>
      <c r="V24" s="131">
        <f t="shared" si="9"/>
        <v>0</v>
      </c>
      <c r="W24" s="131">
        <f>'kosten in EUR - Gemeente D'!S17</f>
        <v>0</v>
      </c>
      <c r="X24" s="132">
        <f t="shared" si="10"/>
        <v>0</v>
      </c>
      <c r="Y24" s="133"/>
      <c r="Z24" s="133">
        <f t="shared" si="7"/>
        <v>0</v>
      </c>
    </row>
    <row r="25" spans="1:26" hidden="1" outlineLevel="1">
      <c r="A25" s="1"/>
      <c r="B25" s="17" t="str">
        <f>'Gemeente A'!B25</f>
        <v>Vrije Rubriek 2 overig</v>
      </c>
      <c r="C25" s="492">
        <f>'V en W uitsplitsing'!H18</f>
        <v>0</v>
      </c>
      <c r="D25" s="492">
        <f>'V en W uitsplitsing'!I18*(alg!$B$19)</f>
        <v>0</v>
      </c>
      <c r="E25" s="128"/>
      <c r="F25" s="129">
        <f>'kosten in EUR - Gemeente D'!B18</f>
        <v>0</v>
      </c>
      <c r="G25" s="130">
        <f>'kosten in EUR - Gemeente D'!C18</f>
        <v>0</v>
      </c>
      <c r="H25" s="130">
        <f>'kosten in EUR - Gemeente D'!D18</f>
        <v>0</v>
      </c>
      <c r="I25" s="130">
        <f>'kosten in EUR - Gemeente D'!E18</f>
        <v>0</v>
      </c>
      <c r="J25" s="130">
        <f>'kosten in EUR - Gemeente D'!F18</f>
        <v>0</v>
      </c>
      <c r="K25" s="131">
        <f t="shared" si="26"/>
        <v>0</v>
      </c>
      <c r="L25" s="129">
        <f>'kosten in EUR - Gemeente D'!H18</f>
        <v>0</v>
      </c>
      <c r="M25" s="130">
        <f>'kosten in EUR - Gemeente D'!I18</f>
        <v>0</v>
      </c>
      <c r="N25" s="130">
        <f>'kosten in EUR - Gemeente D'!J18</f>
        <v>0</v>
      </c>
      <c r="O25" s="131">
        <f t="shared" si="27"/>
        <v>0</v>
      </c>
      <c r="P25" s="129">
        <f>'kosten in EUR - Gemeente D'!L18</f>
        <v>0</v>
      </c>
      <c r="Q25" s="130">
        <f>'kosten in EUR - Gemeente D'!M18</f>
        <v>0</v>
      </c>
      <c r="R25" s="130">
        <f>'kosten in EUR - Gemeente D'!N18</f>
        <v>0</v>
      </c>
      <c r="S25" s="131">
        <f t="shared" si="8"/>
        <v>0</v>
      </c>
      <c r="T25" s="130">
        <f>'kosten in EUR - Gemeente D'!P18</f>
        <v>0</v>
      </c>
      <c r="U25" s="130">
        <f>'kosten in EUR - Gemeente D'!Q18</f>
        <v>0</v>
      </c>
      <c r="V25" s="131">
        <f t="shared" si="9"/>
        <v>0</v>
      </c>
      <c r="W25" s="131">
        <f>'kosten in EUR - Gemeente D'!S18</f>
        <v>0</v>
      </c>
      <c r="X25" s="132">
        <f t="shared" si="10"/>
        <v>0</v>
      </c>
      <c r="Y25" s="133"/>
      <c r="Z25" s="133">
        <f t="shared" si="7"/>
        <v>0</v>
      </c>
    </row>
    <row r="26" spans="1:26" collapsed="1">
      <c r="A26" s="1" t="s">
        <v>476</v>
      </c>
      <c r="C26" s="136">
        <f>SUM(C24:C25)</f>
        <v>0</v>
      </c>
      <c r="D26" s="136">
        <f>SUM(D24:D25)</f>
        <v>0</v>
      </c>
      <c r="E26" s="133"/>
      <c r="F26" s="134">
        <f>SUM(F24:F25)</f>
        <v>0</v>
      </c>
      <c r="G26" s="135">
        <f t="shared" ref="G26:J26" si="28">SUM(G24:G25)</f>
        <v>0</v>
      </c>
      <c r="H26" s="135">
        <f t="shared" si="28"/>
        <v>0</v>
      </c>
      <c r="I26" s="135">
        <f t="shared" ref="I26" si="29">SUM(I24:I25)</f>
        <v>0</v>
      </c>
      <c r="J26" s="135">
        <f t="shared" si="28"/>
        <v>0</v>
      </c>
      <c r="K26" s="136">
        <f t="shared" ref="K26" si="30">SUM(F26:J26)</f>
        <v>0</v>
      </c>
      <c r="L26" s="134">
        <f t="shared" ref="L26:N26" si="31">SUM(L24:L25)</f>
        <v>0</v>
      </c>
      <c r="M26" s="135">
        <f t="shared" si="31"/>
        <v>0</v>
      </c>
      <c r="N26" s="135">
        <f t="shared" si="31"/>
        <v>0</v>
      </c>
      <c r="O26" s="136">
        <f t="shared" si="1"/>
        <v>0</v>
      </c>
      <c r="P26" s="134">
        <f t="shared" ref="P26:R26" si="32">SUM(P24:P25)</f>
        <v>0</v>
      </c>
      <c r="Q26" s="135">
        <f t="shared" si="32"/>
        <v>0</v>
      </c>
      <c r="R26" s="135">
        <f t="shared" si="32"/>
        <v>0</v>
      </c>
      <c r="S26" s="136">
        <f t="shared" si="8"/>
        <v>0</v>
      </c>
      <c r="T26" s="135">
        <f t="shared" ref="T26:U26" si="33">SUM(T24:T25)</f>
        <v>0</v>
      </c>
      <c r="U26" s="135">
        <f t="shared" si="33"/>
        <v>0</v>
      </c>
      <c r="V26" s="136">
        <f t="shared" si="9"/>
        <v>0</v>
      </c>
      <c r="W26" s="136">
        <f t="shared" ref="W26" si="34">SUM(W24:W25)</f>
        <v>0</v>
      </c>
      <c r="X26" s="137">
        <f t="shared" si="10"/>
        <v>0</v>
      </c>
      <c r="Y26" s="133"/>
      <c r="Z26" s="133">
        <f t="shared" si="7"/>
        <v>0</v>
      </c>
    </row>
    <row r="27" spans="1:26" hidden="1" outlineLevel="1">
      <c r="A27" s="1"/>
      <c r="B27" s="17" t="str">
        <f>'Gemeente A'!B27</f>
        <v>Rentebaten</v>
      </c>
      <c r="C27" s="492">
        <f>'V en W uitsplitsing'!H20</f>
        <v>0</v>
      </c>
      <c r="D27" s="492">
        <f>'V en W uitsplitsing'!I20*(alg!$B$19)</f>
        <v>0</v>
      </c>
      <c r="E27" s="128"/>
      <c r="F27" s="129">
        <f>'kosten in EUR - Gemeente D'!B20</f>
        <v>0</v>
      </c>
      <c r="G27" s="130">
        <f>'kosten in EUR - Gemeente D'!C20</f>
        <v>0</v>
      </c>
      <c r="H27" s="130">
        <f>'kosten in EUR - Gemeente D'!D20</f>
        <v>0</v>
      </c>
      <c r="I27" s="130">
        <f>'kosten in EUR - Gemeente D'!E20</f>
        <v>0</v>
      </c>
      <c r="J27" s="130">
        <f>'kosten in EUR - Gemeente D'!F20</f>
        <v>0</v>
      </c>
      <c r="K27" s="131">
        <f t="shared" ref="K27:K29" si="35">SUM(F27:J27)</f>
        <v>0</v>
      </c>
      <c r="L27" s="129">
        <f>'kosten in EUR - Gemeente D'!H20</f>
        <v>0</v>
      </c>
      <c r="M27" s="130">
        <f>'kosten in EUR - Gemeente D'!I20</f>
        <v>0</v>
      </c>
      <c r="N27" s="130">
        <f>'kosten in EUR - Gemeente D'!J20</f>
        <v>0</v>
      </c>
      <c r="O27" s="131">
        <f t="shared" ref="O27:O29" si="36">SUM(L27:N27)</f>
        <v>0</v>
      </c>
      <c r="P27" s="129">
        <f>'kosten in EUR - Gemeente D'!L20</f>
        <v>0</v>
      </c>
      <c r="Q27" s="130">
        <f>'kosten in EUR - Gemeente D'!M20</f>
        <v>0</v>
      </c>
      <c r="R27" s="130">
        <f>'kosten in EUR - Gemeente D'!N20</f>
        <v>0</v>
      </c>
      <c r="S27" s="131">
        <f t="shared" si="8"/>
        <v>0</v>
      </c>
      <c r="T27" s="130">
        <f>'kosten in EUR - Gemeente D'!P20</f>
        <v>0</v>
      </c>
      <c r="U27" s="130">
        <f>'kosten in EUR - Gemeente D'!Q20</f>
        <v>0</v>
      </c>
      <c r="V27" s="131">
        <f t="shared" si="9"/>
        <v>0</v>
      </c>
      <c r="W27" s="131">
        <f>'kosten in EUR - Gemeente D'!S20</f>
        <v>0</v>
      </c>
      <c r="X27" s="132">
        <f t="shared" si="10"/>
        <v>0</v>
      </c>
      <c r="Y27" s="133"/>
      <c r="Z27" s="133">
        <f t="shared" si="7"/>
        <v>0</v>
      </c>
    </row>
    <row r="28" spans="1:26" hidden="1" outlineLevel="1">
      <c r="A28" s="1"/>
      <c r="B28" s="17" t="str">
        <f>'Gemeente A'!B28</f>
        <v>Project baten</v>
      </c>
      <c r="C28" s="492">
        <f>'V en W uitsplitsing'!H21</f>
        <v>100000</v>
      </c>
      <c r="D28" s="492">
        <f>'V en W uitsplitsing'!I21*(alg!$B$19)</f>
        <v>0</v>
      </c>
      <c r="E28" s="128"/>
      <c r="F28" s="129">
        <f>'kosten in EUR - Gemeente D'!B21</f>
        <v>10000</v>
      </c>
      <c r="G28" s="130">
        <f>'kosten in EUR - Gemeente D'!C21</f>
        <v>10000</v>
      </c>
      <c r="H28" s="130">
        <f>'kosten in EUR - Gemeente D'!D21</f>
        <v>10000</v>
      </c>
      <c r="I28" s="130">
        <f>'kosten in EUR - Gemeente D'!E21</f>
        <v>10000</v>
      </c>
      <c r="J28" s="130">
        <f>'kosten in EUR - Gemeente D'!F21</f>
        <v>10000</v>
      </c>
      <c r="K28" s="131">
        <f t="shared" si="35"/>
        <v>50000</v>
      </c>
      <c r="L28" s="129">
        <f>'kosten in EUR - Gemeente D'!H21</f>
        <v>10000</v>
      </c>
      <c r="M28" s="130">
        <f>'kosten in EUR - Gemeente D'!I21</f>
        <v>10000</v>
      </c>
      <c r="N28" s="130">
        <f>'kosten in EUR - Gemeente D'!J21</f>
        <v>10000</v>
      </c>
      <c r="O28" s="131">
        <f t="shared" si="36"/>
        <v>30000</v>
      </c>
      <c r="P28" s="129">
        <f>'kosten in EUR - Gemeente D'!L21</f>
        <v>10000</v>
      </c>
      <c r="Q28" s="130">
        <f>'kosten in EUR - Gemeente D'!M21</f>
        <v>5000</v>
      </c>
      <c r="R28" s="130">
        <f>'kosten in EUR - Gemeente D'!N21</f>
        <v>5000</v>
      </c>
      <c r="S28" s="131">
        <f t="shared" si="8"/>
        <v>20000</v>
      </c>
      <c r="T28" s="130">
        <f>'kosten in EUR - Gemeente D'!P21</f>
        <v>0</v>
      </c>
      <c r="U28" s="130">
        <f>'kosten in EUR - Gemeente D'!Q21</f>
        <v>0</v>
      </c>
      <c r="V28" s="131">
        <f t="shared" si="9"/>
        <v>0</v>
      </c>
      <c r="W28" s="131">
        <f>'kosten in EUR - Gemeente D'!S21</f>
        <v>0</v>
      </c>
      <c r="X28" s="132">
        <f t="shared" si="10"/>
        <v>100000</v>
      </c>
      <c r="Y28" s="133"/>
      <c r="Z28" s="133">
        <f t="shared" si="7"/>
        <v>0</v>
      </c>
    </row>
    <row r="29" spans="1:26" hidden="1" outlineLevel="1">
      <c r="A29" s="1"/>
      <c r="B29" s="17" t="str">
        <f>'Gemeente A'!B29</f>
        <v>Overige baten</v>
      </c>
      <c r="C29" s="492">
        <f>'V en W uitsplitsing'!H22</f>
        <v>0</v>
      </c>
      <c r="D29" s="492">
        <f>'V en W uitsplitsing'!I22*(alg!$B$19)</f>
        <v>0</v>
      </c>
      <c r="E29" s="128"/>
      <c r="F29" s="129">
        <f>'kosten in EUR - Gemeente D'!B22</f>
        <v>0</v>
      </c>
      <c r="G29" s="130">
        <f>'kosten in EUR - Gemeente D'!C22</f>
        <v>0</v>
      </c>
      <c r="H29" s="130">
        <f>'kosten in EUR - Gemeente D'!D22</f>
        <v>0</v>
      </c>
      <c r="I29" s="130">
        <f>'kosten in EUR - Gemeente D'!E22</f>
        <v>0</v>
      </c>
      <c r="J29" s="130">
        <f>'kosten in EUR - Gemeente D'!F22</f>
        <v>0</v>
      </c>
      <c r="K29" s="131">
        <f t="shared" si="35"/>
        <v>0</v>
      </c>
      <c r="L29" s="129">
        <f>'kosten in EUR - Gemeente D'!H22</f>
        <v>0</v>
      </c>
      <c r="M29" s="130">
        <f>'kosten in EUR - Gemeente D'!I22</f>
        <v>0</v>
      </c>
      <c r="N29" s="130">
        <f>'kosten in EUR - Gemeente D'!J22</f>
        <v>0</v>
      </c>
      <c r="O29" s="131">
        <f t="shared" si="36"/>
        <v>0</v>
      </c>
      <c r="P29" s="129">
        <f>'kosten in EUR - Gemeente D'!L22</f>
        <v>0</v>
      </c>
      <c r="Q29" s="130">
        <f>'kosten in EUR - Gemeente D'!M22</f>
        <v>0</v>
      </c>
      <c r="R29" s="130">
        <f>'kosten in EUR - Gemeente D'!N22</f>
        <v>0</v>
      </c>
      <c r="S29" s="131">
        <f t="shared" si="8"/>
        <v>0</v>
      </c>
      <c r="T29" s="130">
        <f>'kosten in EUR - Gemeente D'!P22</f>
        <v>0</v>
      </c>
      <c r="U29" s="130">
        <f>'kosten in EUR - Gemeente D'!Q22</f>
        <v>0</v>
      </c>
      <c r="V29" s="131">
        <f t="shared" si="9"/>
        <v>0</v>
      </c>
      <c r="W29" s="131">
        <f>'kosten in EUR - Gemeente D'!S22</f>
        <v>0</v>
      </c>
      <c r="X29" s="132">
        <f t="shared" si="10"/>
        <v>0</v>
      </c>
      <c r="Y29" s="133"/>
      <c r="Z29" s="133">
        <f t="shared" si="7"/>
        <v>0</v>
      </c>
    </row>
    <row r="30" spans="1:26" collapsed="1">
      <c r="A30" s="1" t="s">
        <v>37</v>
      </c>
      <c r="C30" s="136">
        <f>SUM(C27:C29)</f>
        <v>100000</v>
      </c>
      <c r="D30" s="136">
        <f>SUM(D27:D29)</f>
        <v>0</v>
      </c>
      <c r="E30" s="133"/>
      <c r="F30" s="134">
        <f>SUM(F21:F29)</f>
        <v>10000</v>
      </c>
      <c r="G30" s="135">
        <f>SUM(G21:G29)</f>
        <v>10000</v>
      </c>
      <c r="H30" s="135">
        <f>SUM(H21:H29)</f>
        <v>10000</v>
      </c>
      <c r="I30" s="135">
        <f>SUM(I21:I29)</f>
        <v>10000</v>
      </c>
      <c r="J30" s="135">
        <f>SUM(J21:J29)</f>
        <v>10000</v>
      </c>
      <c r="K30" s="136">
        <f t="shared" si="15"/>
        <v>50000</v>
      </c>
      <c r="L30" s="134">
        <f>SUM(L21:L29)</f>
        <v>10000</v>
      </c>
      <c r="M30" s="135">
        <f>SUM(M21:M29)</f>
        <v>10000</v>
      </c>
      <c r="N30" s="135">
        <f>SUM(N21:N29)</f>
        <v>10000</v>
      </c>
      <c r="O30" s="136">
        <f t="shared" si="1"/>
        <v>30000</v>
      </c>
      <c r="P30" s="134">
        <f>SUM(P21:P29)</f>
        <v>10000</v>
      </c>
      <c r="Q30" s="135">
        <f>SUM(Q21:Q29)</f>
        <v>5000</v>
      </c>
      <c r="R30" s="135">
        <f>SUM(R21:R29)</f>
        <v>5000</v>
      </c>
      <c r="S30" s="136">
        <f t="shared" si="8"/>
        <v>20000</v>
      </c>
      <c r="T30" s="135">
        <f>SUM(T21:T29)</f>
        <v>0</v>
      </c>
      <c r="U30" s="135">
        <f>SUM(U21:U29)</f>
        <v>0</v>
      </c>
      <c r="V30" s="136">
        <f t="shared" si="9"/>
        <v>0</v>
      </c>
      <c r="W30" s="136">
        <f>SUM(W21:W29)</f>
        <v>0</v>
      </c>
      <c r="X30" s="137">
        <f t="shared" si="10"/>
        <v>100000</v>
      </c>
      <c r="Y30" s="133"/>
      <c r="Z30" s="133">
        <f t="shared" si="7"/>
        <v>0</v>
      </c>
    </row>
    <row r="31" spans="1:26" hidden="1" outlineLevel="1">
      <c r="A31" s="1"/>
      <c r="B31" s="17" t="str">
        <f>'Gemeente A'!B31</f>
        <v>Exploitatie subsidie</v>
      </c>
      <c r="C31" s="492">
        <f>'V en W uitsplitsing'!H24</f>
        <v>250000</v>
      </c>
      <c r="D31" s="492">
        <f>'V en W uitsplitsing'!I24*(alg!$B$19)</f>
        <v>0</v>
      </c>
      <c r="E31" s="128"/>
      <c r="F31" s="129">
        <f>'kosten in EUR - Gemeente D'!B24</f>
        <v>0</v>
      </c>
      <c r="G31" s="130">
        <f>'kosten in EUR - Gemeente D'!C24</f>
        <v>0</v>
      </c>
      <c r="H31" s="130">
        <f>'kosten in EUR - Gemeente D'!D24</f>
        <v>0</v>
      </c>
      <c r="I31" s="130">
        <f>'kosten in EUR - Gemeente D'!E24</f>
        <v>0</v>
      </c>
      <c r="J31" s="130">
        <f>'kosten in EUR - Gemeente D'!F24</f>
        <v>0</v>
      </c>
      <c r="K31" s="131">
        <f t="shared" ref="K31:K33" si="37">SUM(F31:J31)</f>
        <v>0</v>
      </c>
      <c r="L31" s="129">
        <f>'kosten in EUR - Gemeente D'!H24</f>
        <v>0</v>
      </c>
      <c r="M31" s="130">
        <f>'kosten in EUR - Gemeente D'!I24</f>
        <v>0</v>
      </c>
      <c r="N31" s="130">
        <f>'kosten in EUR - Gemeente D'!J24</f>
        <v>0</v>
      </c>
      <c r="O31" s="131">
        <f t="shared" ref="O31:O33" si="38">SUM(L31:N31)</f>
        <v>0</v>
      </c>
      <c r="P31" s="129">
        <f>'kosten in EUR - Gemeente D'!L24</f>
        <v>0</v>
      </c>
      <c r="Q31" s="130">
        <f>'kosten in EUR - Gemeente D'!M24</f>
        <v>0</v>
      </c>
      <c r="R31" s="130">
        <f>'kosten in EUR - Gemeente D'!N24</f>
        <v>0</v>
      </c>
      <c r="S31" s="131">
        <f t="shared" si="8"/>
        <v>0</v>
      </c>
      <c r="T31" s="130">
        <f>'kosten in EUR - Gemeente D'!P24</f>
        <v>0</v>
      </c>
      <c r="U31" s="130">
        <f>'kosten in EUR - Gemeente D'!Q24</f>
        <v>0</v>
      </c>
      <c r="V31" s="131">
        <f t="shared" si="9"/>
        <v>0</v>
      </c>
      <c r="W31" s="131">
        <f>'kosten in EUR - Gemeente D'!S24</f>
        <v>250000</v>
      </c>
      <c r="X31" s="132">
        <f t="shared" si="10"/>
        <v>250000</v>
      </c>
      <c r="Y31" s="133"/>
      <c r="Z31" s="133">
        <f t="shared" si="7"/>
        <v>0</v>
      </c>
    </row>
    <row r="32" spans="1:26" hidden="1" outlineLevel="1">
      <c r="A32" s="1"/>
      <c r="B32" s="17" t="str">
        <f>'Gemeente A'!B32</f>
        <v>Project subsidie</v>
      </c>
      <c r="C32" s="492">
        <f>'V en W uitsplitsing'!H25</f>
        <v>15000</v>
      </c>
      <c r="D32" s="492">
        <f>'V en W uitsplitsing'!I25*(alg!$B$19)</f>
        <v>0</v>
      </c>
      <c r="E32" s="128"/>
      <c r="F32" s="129">
        <f>'kosten in EUR - Gemeente D'!B25</f>
        <v>0</v>
      </c>
      <c r="G32" s="130">
        <f>'kosten in EUR - Gemeente D'!C25</f>
        <v>0</v>
      </c>
      <c r="H32" s="130">
        <f>'kosten in EUR - Gemeente D'!D25</f>
        <v>0</v>
      </c>
      <c r="I32" s="130">
        <f>'kosten in EUR - Gemeente D'!E25</f>
        <v>0</v>
      </c>
      <c r="J32" s="130">
        <f>'kosten in EUR - Gemeente D'!F25</f>
        <v>0</v>
      </c>
      <c r="K32" s="131">
        <f t="shared" si="37"/>
        <v>0</v>
      </c>
      <c r="L32" s="129">
        <f>'kosten in EUR - Gemeente D'!H25</f>
        <v>5000</v>
      </c>
      <c r="M32" s="130">
        <f>'kosten in EUR - Gemeente D'!I25</f>
        <v>5000</v>
      </c>
      <c r="N32" s="130">
        <f>'kosten in EUR - Gemeente D'!J25</f>
        <v>5000</v>
      </c>
      <c r="O32" s="131">
        <f t="shared" si="38"/>
        <v>15000</v>
      </c>
      <c r="P32" s="129">
        <f>'kosten in EUR - Gemeente D'!L25</f>
        <v>0</v>
      </c>
      <c r="Q32" s="130">
        <f>'kosten in EUR - Gemeente D'!M25</f>
        <v>0</v>
      </c>
      <c r="R32" s="130">
        <f>'kosten in EUR - Gemeente D'!N25</f>
        <v>0</v>
      </c>
      <c r="S32" s="131">
        <f t="shared" si="8"/>
        <v>0</v>
      </c>
      <c r="T32" s="130">
        <f>'kosten in EUR - Gemeente D'!P25</f>
        <v>0</v>
      </c>
      <c r="U32" s="130">
        <f>'kosten in EUR - Gemeente D'!Q25</f>
        <v>0</v>
      </c>
      <c r="V32" s="131">
        <f t="shared" si="9"/>
        <v>0</v>
      </c>
      <c r="W32" s="131">
        <f>'kosten in EUR - Gemeente D'!S25</f>
        <v>0</v>
      </c>
      <c r="X32" s="132">
        <f t="shared" si="10"/>
        <v>15000</v>
      </c>
      <c r="Y32" s="133"/>
      <c r="Z32" s="133">
        <f t="shared" si="7"/>
        <v>0</v>
      </c>
    </row>
    <row r="33" spans="1:26" hidden="1" outlineLevel="1">
      <c r="A33" s="1"/>
      <c r="B33" s="17" t="str">
        <f>'Gemeente A'!B33</f>
        <v>Overige Subsidies</v>
      </c>
      <c r="C33" s="492">
        <f>'V en W uitsplitsing'!H26</f>
        <v>0</v>
      </c>
      <c r="D33" s="492">
        <f>'V en W uitsplitsing'!I26*(alg!$B$19)</f>
        <v>0</v>
      </c>
      <c r="E33" s="128"/>
      <c r="F33" s="129">
        <f>'kosten in EUR - Gemeente D'!B26</f>
        <v>0</v>
      </c>
      <c r="G33" s="130">
        <f>'kosten in EUR - Gemeente D'!C26</f>
        <v>0</v>
      </c>
      <c r="H33" s="130">
        <f>'kosten in EUR - Gemeente D'!D26</f>
        <v>0</v>
      </c>
      <c r="I33" s="130">
        <f>'kosten in EUR - Gemeente D'!E26</f>
        <v>0</v>
      </c>
      <c r="J33" s="130">
        <f>'kosten in EUR - Gemeente D'!F26</f>
        <v>0</v>
      </c>
      <c r="K33" s="131">
        <f t="shared" si="37"/>
        <v>0</v>
      </c>
      <c r="L33" s="129">
        <f>'kosten in EUR - Gemeente D'!H26</f>
        <v>0</v>
      </c>
      <c r="M33" s="130">
        <f>'kosten in EUR - Gemeente D'!I26</f>
        <v>0</v>
      </c>
      <c r="N33" s="130">
        <f>'kosten in EUR - Gemeente D'!J26</f>
        <v>0</v>
      </c>
      <c r="O33" s="131">
        <f t="shared" si="38"/>
        <v>0</v>
      </c>
      <c r="P33" s="129">
        <f>'kosten in EUR - Gemeente D'!L26</f>
        <v>0</v>
      </c>
      <c r="Q33" s="130">
        <f>'kosten in EUR - Gemeente D'!M26</f>
        <v>0</v>
      </c>
      <c r="R33" s="130">
        <f>'kosten in EUR - Gemeente D'!N26</f>
        <v>0</v>
      </c>
      <c r="S33" s="131">
        <f t="shared" si="8"/>
        <v>0</v>
      </c>
      <c r="T33" s="130">
        <f>'kosten in EUR - Gemeente D'!P26</f>
        <v>0</v>
      </c>
      <c r="U33" s="130">
        <f>'kosten in EUR - Gemeente D'!Q26</f>
        <v>0</v>
      </c>
      <c r="V33" s="131">
        <f t="shared" si="9"/>
        <v>0</v>
      </c>
      <c r="W33" s="131">
        <f>'kosten in EUR - Gemeente D'!S26</f>
        <v>0</v>
      </c>
      <c r="X33" s="132">
        <f t="shared" si="10"/>
        <v>0</v>
      </c>
      <c r="Y33" s="133"/>
      <c r="Z33" s="133">
        <f t="shared" si="7"/>
        <v>0</v>
      </c>
    </row>
    <row r="34" spans="1:26">
      <c r="A34" s="1" t="s">
        <v>478</v>
      </c>
      <c r="C34" s="137">
        <f>SUM(C31:C33)</f>
        <v>265000</v>
      </c>
      <c r="D34" s="137">
        <f>SUM(D31:D33)</f>
        <v>0</v>
      </c>
      <c r="E34" s="133"/>
      <c r="F34" s="134">
        <f>SUM(F31:F33)</f>
        <v>0</v>
      </c>
      <c r="G34" s="135">
        <f t="shared" ref="G34:J34" si="39">SUM(G31:G33)</f>
        <v>0</v>
      </c>
      <c r="H34" s="135">
        <f t="shared" si="39"/>
        <v>0</v>
      </c>
      <c r="I34" s="135">
        <f t="shared" ref="I34" si="40">SUM(I31:I33)</f>
        <v>0</v>
      </c>
      <c r="J34" s="135">
        <f t="shared" si="39"/>
        <v>0</v>
      </c>
      <c r="K34" s="136">
        <f t="shared" si="15"/>
        <v>0</v>
      </c>
      <c r="L34" s="134">
        <f t="shared" ref="L34:N34" si="41">SUM(L31:L33)</f>
        <v>5000</v>
      </c>
      <c r="M34" s="135">
        <f t="shared" si="41"/>
        <v>5000</v>
      </c>
      <c r="N34" s="135">
        <f t="shared" si="41"/>
        <v>5000</v>
      </c>
      <c r="O34" s="136">
        <f t="shared" si="1"/>
        <v>15000</v>
      </c>
      <c r="P34" s="134">
        <f t="shared" ref="P34:U34" si="42">SUM(P31:P33)</f>
        <v>0</v>
      </c>
      <c r="Q34" s="135">
        <f t="shared" si="42"/>
        <v>0</v>
      </c>
      <c r="R34" s="135">
        <f t="shared" si="42"/>
        <v>0</v>
      </c>
      <c r="S34" s="136">
        <f t="shared" si="8"/>
        <v>0</v>
      </c>
      <c r="T34" s="135">
        <f t="shared" si="42"/>
        <v>0</v>
      </c>
      <c r="U34" s="135">
        <f t="shared" si="42"/>
        <v>0</v>
      </c>
      <c r="V34" s="136">
        <f t="shared" si="9"/>
        <v>0</v>
      </c>
      <c r="W34" s="136">
        <f t="shared" ref="W34" si="43">SUM(W31:W33)</f>
        <v>250000</v>
      </c>
      <c r="X34" s="137">
        <f t="shared" si="10"/>
        <v>265000</v>
      </c>
      <c r="Y34" s="133"/>
      <c r="Z34" s="133">
        <f t="shared" si="7"/>
        <v>0</v>
      </c>
    </row>
    <row r="35" spans="1:26">
      <c r="C35" s="140"/>
      <c r="D35" s="140"/>
      <c r="E35" s="133"/>
      <c r="F35" s="138"/>
      <c r="G35" s="139"/>
      <c r="H35" s="139"/>
      <c r="I35" s="139"/>
      <c r="J35" s="139"/>
      <c r="K35" s="140"/>
      <c r="L35" s="138"/>
      <c r="M35" s="139"/>
      <c r="N35" s="139"/>
      <c r="O35" s="140"/>
      <c r="P35" s="138"/>
      <c r="Q35" s="139"/>
      <c r="R35" s="139"/>
      <c r="S35" s="140"/>
      <c r="T35" s="139"/>
      <c r="U35" s="139"/>
      <c r="V35" s="140"/>
      <c r="W35" s="140"/>
      <c r="X35" s="140"/>
      <c r="Y35" s="133"/>
      <c r="Z35" s="133"/>
    </row>
    <row r="36" spans="1:26" ht="13.5" thickBot="1">
      <c r="A36" s="126"/>
      <c r="B36" s="127" t="str">
        <f>'Gemeente A'!B36</f>
        <v>BATEN</v>
      </c>
      <c r="C36" s="144">
        <f>C15+C20+C23+C30+C34+C26</f>
        <v>420000</v>
      </c>
      <c r="D36" s="144">
        <f>D15+D20+D23+D30+D34+D26</f>
        <v>0</v>
      </c>
      <c r="E36" s="143"/>
      <c r="F36" s="141">
        <f t="shared" ref="F36:J36" si="44">F15+F20+F23+F30+F34+F26</f>
        <v>10000</v>
      </c>
      <c r="G36" s="142">
        <f t="shared" si="44"/>
        <v>10000</v>
      </c>
      <c r="H36" s="142">
        <f t="shared" si="44"/>
        <v>10000</v>
      </c>
      <c r="I36" s="142">
        <f t="shared" ref="I36" si="45">I15+I20+I23+I30+I34+I26</f>
        <v>10000</v>
      </c>
      <c r="J36" s="142">
        <f t="shared" si="44"/>
        <v>10000</v>
      </c>
      <c r="K36" s="144">
        <f>SUM(F36:J36)</f>
        <v>50000</v>
      </c>
      <c r="L36" s="141">
        <f t="shared" ref="L36:N36" si="46">L15+L20+L23+L30+L34+L26</f>
        <v>15000</v>
      </c>
      <c r="M36" s="142">
        <f t="shared" si="46"/>
        <v>15000</v>
      </c>
      <c r="N36" s="142">
        <f t="shared" si="46"/>
        <v>15000</v>
      </c>
      <c r="O36" s="144">
        <f>SUM(L36:N36)</f>
        <v>45000</v>
      </c>
      <c r="P36" s="141">
        <f t="shared" ref="P36:R36" si="47">P15+P20+P23+P30+P34+P26</f>
        <v>10000</v>
      </c>
      <c r="Q36" s="142">
        <f t="shared" si="47"/>
        <v>5000</v>
      </c>
      <c r="R36" s="142">
        <f t="shared" si="47"/>
        <v>5000</v>
      </c>
      <c r="S36" s="144">
        <f t="shared" si="8"/>
        <v>20000</v>
      </c>
      <c r="T36" s="142">
        <f t="shared" ref="T36:U36" si="48">T15+T20+T23+T30+T34+T26</f>
        <v>0</v>
      </c>
      <c r="U36" s="142">
        <f t="shared" si="48"/>
        <v>55000</v>
      </c>
      <c r="V36" s="144">
        <f t="shared" si="9"/>
        <v>55000</v>
      </c>
      <c r="W36" s="144">
        <f t="shared" ref="W36" si="49">W15+W20+W23+W30+W34+W26</f>
        <v>250000</v>
      </c>
      <c r="X36" s="144">
        <f>K36+O36+V36+S36+W36</f>
        <v>420000</v>
      </c>
      <c r="Y36" s="133"/>
      <c r="Z36" s="133">
        <f t="shared" si="7"/>
        <v>0</v>
      </c>
    </row>
    <row r="37" spans="1:26" ht="13.5" thickTop="1">
      <c r="C37" s="137"/>
      <c r="D37" s="137"/>
      <c r="E37" s="133"/>
      <c r="F37" s="145"/>
      <c r="G37" s="146"/>
      <c r="H37" s="146"/>
      <c r="I37" s="146"/>
      <c r="J37" s="146"/>
      <c r="K37" s="147"/>
      <c r="L37" s="145"/>
      <c r="M37" s="146"/>
      <c r="N37" s="146"/>
      <c r="O37" s="147"/>
      <c r="P37" s="145"/>
      <c r="Q37" s="146"/>
      <c r="R37" s="146"/>
      <c r="S37" s="147"/>
      <c r="T37" s="146"/>
      <c r="U37" s="146"/>
      <c r="V37" s="147"/>
      <c r="W37" s="147"/>
      <c r="X37" s="148"/>
      <c r="Y37" s="133"/>
      <c r="Z37" s="133"/>
    </row>
    <row r="38" spans="1:26" collapsed="1">
      <c r="A38" s="16" t="s">
        <v>38</v>
      </c>
      <c r="C38" s="137"/>
      <c r="D38" s="137"/>
      <c r="E38" s="133"/>
      <c r="F38" s="149"/>
      <c r="G38" s="150"/>
      <c r="H38" s="150"/>
      <c r="I38" s="150"/>
      <c r="J38" s="150"/>
      <c r="K38" s="148"/>
      <c r="L38" s="149"/>
      <c r="M38" s="150"/>
      <c r="N38" s="150"/>
      <c r="O38" s="148"/>
      <c r="P38" s="149"/>
      <c r="Q38" s="150"/>
      <c r="R38" s="150"/>
      <c r="S38" s="148"/>
      <c r="T38" s="150"/>
      <c r="U38" s="150"/>
      <c r="V38" s="148"/>
      <c r="W38" s="148"/>
      <c r="X38" s="148"/>
      <c r="Y38" s="133"/>
      <c r="Z38" s="133"/>
    </row>
    <row r="39" spans="1:26" hidden="1" outlineLevel="1">
      <c r="A39" s="1"/>
      <c r="B39" s="17" t="str">
        <f>'Gemeente A'!B39</f>
        <v>Bestuurs- / RvT kosten</v>
      </c>
      <c r="C39" s="492">
        <f>'V en W uitsplitsing'!H32</f>
        <v>0</v>
      </c>
      <c r="D39" s="492">
        <f>'V en W uitsplitsing'!I32*(alg!$B$19)</f>
        <v>961.53846153846155</v>
      </c>
      <c r="E39" s="128"/>
      <c r="F39" s="129">
        <f>'kosten in EUR - Gemeente D'!B32</f>
        <v>0</v>
      </c>
      <c r="G39" s="130">
        <f>'kosten in EUR - Gemeente D'!C32</f>
        <v>0</v>
      </c>
      <c r="H39" s="130">
        <f>'kosten in EUR - Gemeente D'!D32</f>
        <v>0</v>
      </c>
      <c r="I39" s="130">
        <f>'kosten in EUR - Gemeente D'!E32</f>
        <v>0</v>
      </c>
      <c r="J39" s="130">
        <f>'kosten in EUR - Gemeente D'!F32</f>
        <v>0</v>
      </c>
      <c r="K39" s="131">
        <f t="shared" ref="K39:K42" si="50">SUM(F39:J39)</f>
        <v>0</v>
      </c>
      <c r="L39" s="129">
        <f>'kosten in EUR - Gemeente D'!H32</f>
        <v>0</v>
      </c>
      <c r="M39" s="130">
        <f>'kosten in EUR - Gemeente D'!I32</f>
        <v>0</v>
      </c>
      <c r="N39" s="130">
        <f>'kosten in EUR - Gemeente D'!J32</f>
        <v>0</v>
      </c>
      <c r="O39" s="131">
        <f t="shared" ref="O39:O42" si="51">SUM(L39:N39)</f>
        <v>0</v>
      </c>
      <c r="P39" s="129">
        <f>'kosten in EUR - Gemeente D'!L32</f>
        <v>0</v>
      </c>
      <c r="Q39" s="130">
        <f>'kosten in EUR - Gemeente D'!M32</f>
        <v>0</v>
      </c>
      <c r="R39" s="130">
        <f>'kosten in EUR - Gemeente D'!N32</f>
        <v>0</v>
      </c>
      <c r="S39" s="131">
        <f t="shared" ref="S39:S42" si="52">SUM(P39:R39)</f>
        <v>0</v>
      </c>
      <c r="T39" s="130">
        <f>'kosten in EUR - Gemeente D'!P32</f>
        <v>0</v>
      </c>
      <c r="U39" s="130">
        <f>'kosten in EUR - Gemeente D'!Q32</f>
        <v>0</v>
      </c>
      <c r="V39" s="131">
        <f t="shared" ref="V39:V42" si="53">SUM(T39:U39)</f>
        <v>0</v>
      </c>
      <c r="W39" s="131">
        <f>'kosten in EUR - Gemeente D'!S32</f>
        <v>961.53846153846155</v>
      </c>
      <c r="X39" s="132">
        <f t="shared" ref="X39:X42" si="54">K39+O39+V39+S39+W39</f>
        <v>961.53846153846155</v>
      </c>
      <c r="Y39" s="133"/>
      <c r="Z39" s="133">
        <f t="shared" ref="Z39:Z99" si="55">X39-C39-D39</f>
        <v>0</v>
      </c>
    </row>
    <row r="40" spans="1:26" hidden="1" outlineLevel="1">
      <c r="A40" s="1"/>
      <c r="B40" s="17" t="str">
        <f>'Gemeente A'!B40</f>
        <v>Marketing</v>
      </c>
      <c r="C40" s="492">
        <f>'V en W uitsplitsing'!H33</f>
        <v>0</v>
      </c>
      <c r="D40" s="492">
        <f>'V en W uitsplitsing'!I33*(alg!$B$19)</f>
        <v>1923.0769230769231</v>
      </c>
      <c r="E40" s="128"/>
      <c r="F40" s="129">
        <f>'kosten in EUR - Gemeente D'!B33</f>
        <v>0</v>
      </c>
      <c r="G40" s="130">
        <f>'kosten in EUR - Gemeente D'!C33</f>
        <v>0</v>
      </c>
      <c r="H40" s="130">
        <f>'kosten in EUR - Gemeente D'!D33</f>
        <v>0</v>
      </c>
      <c r="I40" s="130">
        <f>'kosten in EUR - Gemeente D'!E33</f>
        <v>0</v>
      </c>
      <c r="J40" s="130">
        <f>'kosten in EUR - Gemeente D'!F33</f>
        <v>0</v>
      </c>
      <c r="K40" s="131">
        <f t="shared" si="50"/>
        <v>0</v>
      </c>
      <c r="L40" s="129">
        <f>'kosten in EUR - Gemeente D'!H33</f>
        <v>0</v>
      </c>
      <c r="M40" s="130">
        <f>'kosten in EUR - Gemeente D'!I33</f>
        <v>0</v>
      </c>
      <c r="N40" s="130">
        <f>'kosten in EUR - Gemeente D'!J33</f>
        <v>0</v>
      </c>
      <c r="O40" s="131">
        <f t="shared" si="51"/>
        <v>0</v>
      </c>
      <c r="P40" s="129">
        <f>'kosten in EUR - Gemeente D'!L33</f>
        <v>0</v>
      </c>
      <c r="Q40" s="130">
        <f>'kosten in EUR - Gemeente D'!M33</f>
        <v>0</v>
      </c>
      <c r="R40" s="130">
        <f>'kosten in EUR - Gemeente D'!N33</f>
        <v>0</v>
      </c>
      <c r="S40" s="131">
        <f t="shared" si="52"/>
        <v>0</v>
      </c>
      <c r="T40" s="130">
        <f>'kosten in EUR - Gemeente D'!P33</f>
        <v>0</v>
      </c>
      <c r="U40" s="130">
        <f>'kosten in EUR - Gemeente D'!Q33</f>
        <v>0</v>
      </c>
      <c r="V40" s="131">
        <f t="shared" si="53"/>
        <v>0</v>
      </c>
      <c r="W40" s="131">
        <f>'kosten in EUR - Gemeente D'!S33</f>
        <v>1923.0769230769231</v>
      </c>
      <c r="X40" s="132">
        <f t="shared" si="54"/>
        <v>1923.0769230769231</v>
      </c>
      <c r="Y40" s="133"/>
      <c r="Z40" s="133">
        <f t="shared" si="55"/>
        <v>0</v>
      </c>
    </row>
    <row r="41" spans="1:26" hidden="1" outlineLevel="1">
      <c r="A41" s="1"/>
      <c r="B41" s="17" t="str">
        <f>'Gemeente A'!B41</f>
        <v>Administratie &amp; advies</v>
      </c>
      <c r="C41" s="492">
        <f>'V en W uitsplitsing'!H34</f>
        <v>0</v>
      </c>
      <c r="D41" s="492">
        <f>'V en W uitsplitsing'!I34*(alg!$B$19)</f>
        <v>4807.6923076923076</v>
      </c>
      <c r="E41" s="128"/>
      <c r="F41" s="129">
        <f>'kosten in EUR - Gemeente D'!B34</f>
        <v>0</v>
      </c>
      <c r="G41" s="130">
        <f>'kosten in EUR - Gemeente D'!C34</f>
        <v>0</v>
      </c>
      <c r="H41" s="130">
        <f>'kosten in EUR - Gemeente D'!D34</f>
        <v>0</v>
      </c>
      <c r="I41" s="130">
        <f>'kosten in EUR - Gemeente D'!E34</f>
        <v>0</v>
      </c>
      <c r="J41" s="130">
        <f>'kosten in EUR - Gemeente D'!F34</f>
        <v>0</v>
      </c>
      <c r="K41" s="131">
        <f t="shared" si="50"/>
        <v>0</v>
      </c>
      <c r="L41" s="129">
        <f>'kosten in EUR - Gemeente D'!H34</f>
        <v>0</v>
      </c>
      <c r="M41" s="130">
        <f>'kosten in EUR - Gemeente D'!I34</f>
        <v>0</v>
      </c>
      <c r="N41" s="130">
        <f>'kosten in EUR - Gemeente D'!J34</f>
        <v>0</v>
      </c>
      <c r="O41" s="131">
        <f t="shared" si="51"/>
        <v>0</v>
      </c>
      <c r="P41" s="129">
        <f>'kosten in EUR - Gemeente D'!L34</f>
        <v>0</v>
      </c>
      <c r="Q41" s="130">
        <f>'kosten in EUR - Gemeente D'!M34</f>
        <v>0</v>
      </c>
      <c r="R41" s="130">
        <f>'kosten in EUR - Gemeente D'!N34</f>
        <v>0</v>
      </c>
      <c r="S41" s="131">
        <f t="shared" si="52"/>
        <v>0</v>
      </c>
      <c r="T41" s="130">
        <f>'kosten in EUR - Gemeente D'!P34</f>
        <v>0</v>
      </c>
      <c r="U41" s="130">
        <f>'kosten in EUR - Gemeente D'!Q34</f>
        <v>0</v>
      </c>
      <c r="V41" s="131">
        <f t="shared" si="53"/>
        <v>0</v>
      </c>
      <c r="W41" s="131">
        <f>'kosten in EUR - Gemeente D'!S34</f>
        <v>4807.6923076923076</v>
      </c>
      <c r="X41" s="132">
        <f t="shared" si="54"/>
        <v>4807.6923076923076</v>
      </c>
      <c r="Y41" s="133"/>
      <c r="Z41" s="133">
        <f t="shared" si="55"/>
        <v>0</v>
      </c>
    </row>
    <row r="42" spans="1:26" hidden="1" outlineLevel="1">
      <c r="A42" s="1"/>
      <c r="B42" s="17" t="str">
        <f>'Gemeente A'!B42</f>
        <v>Overige bestuurskosten</v>
      </c>
      <c r="C42" s="492">
        <f>'V en W uitsplitsing'!H35</f>
        <v>0</v>
      </c>
      <c r="D42" s="492">
        <f>'V en W uitsplitsing'!I35*(alg!$B$19)</f>
        <v>1923.0769230769231</v>
      </c>
      <c r="E42" s="128"/>
      <c r="F42" s="129">
        <f>'kosten in EUR - Gemeente D'!B35</f>
        <v>0</v>
      </c>
      <c r="G42" s="130">
        <f>'kosten in EUR - Gemeente D'!C35</f>
        <v>0</v>
      </c>
      <c r="H42" s="130">
        <f>'kosten in EUR - Gemeente D'!D35</f>
        <v>0</v>
      </c>
      <c r="I42" s="130">
        <f>'kosten in EUR - Gemeente D'!E35</f>
        <v>0</v>
      </c>
      <c r="J42" s="130">
        <f>'kosten in EUR - Gemeente D'!F35</f>
        <v>0</v>
      </c>
      <c r="K42" s="131">
        <f t="shared" si="50"/>
        <v>0</v>
      </c>
      <c r="L42" s="129">
        <f>'kosten in EUR - Gemeente D'!H35</f>
        <v>0</v>
      </c>
      <c r="M42" s="130">
        <f>'kosten in EUR - Gemeente D'!I35</f>
        <v>0</v>
      </c>
      <c r="N42" s="130">
        <f>'kosten in EUR - Gemeente D'!J35</f>
        <v>0</v>
      </c>
      <c r="O42" s="131">
        <f t="shared" si="51"/>
        <v>0</v>
      </c>
      <c r="P42" s="129">
        <f>'kosten in EUR - Gemeente D'!L35</f>
        <v>0</v>
      </c>
      <c r="Q42" s="130">
        <f>'kosten in EUR - Gemeente D'!M35</f>
        <v>0</v>
      </c>
      <c r="R42" s="130">
        <f>'kosten in EUR - Gemeente D'!N35</f>
        <v>0</v>
      </c>
      <c r="S42" s="131">
        <f t="shared" si="52"/>
        <v>0</v>
      </c>
      <c r="T42" s="130">
        <f>'kosten in EUR - Gemeente D'!P35</f>
        <v>0</v>
      </c>
      <c r="U42" s="130">
        <f>'kosten in EUR - Gemeente D'!Q35</f>
        <v>0</v>
      </c>
      <c r="V42" s="131">
        <f t="shared" si="53"/>
        <v>0</v>
      </c>
      <c r="W42" s="131">
        <f>'kosten in EUR - Gemeente D'!S35</f>
        <v>1923.0769230769231</v>
      </c>
      <c r="X42" s="132">
        <f t="shared" si="54"/>
        <v>1923.0769230769231</v>
      </c>
      <c r="Y42" s="133"/>
      <c r="Z42" s="133">
        <f t="shared" si="55"/>
        <v>0</v>
      </c>
    </row>
    <row r="43" spans="1:26" collapsed="1">
      <c r="A43" s="1" t="s">
        <v>39</v>
      </c>
      <c r="C43" s="136">
        <f>SUM(C39:C42)</f>
        <v>0</v>
      </c>
      <c r="D43" s="136">
        <f>SUM(D39:D42)</f>
        <v>9615.3846153846152</v>
      </c>
      <c r="E43" s="133"/>
      <c r="F43" s="134">
        <f>SUM(F39:F42)</f>
        <v>0</v>
      </c>
      <c r="G43" s="135">
        <f t="shared" ref="G43:J43" si="56">SUM(G39:G42)</f>
        <v>0</v>
      </c>
      <c r="H43" s="135">
        <f t="shared" si="56"/>
        <v>0</v>
      </c>
      <c r="I43" s="135">
        <f t="shared" ref="I43" si="57">SUM(I39:I42)</f>
        <v>0</v>
      </c>
      <c r="J43" s="135">
        <f t="shared" si="56"/>
        <v>0</v>
      </c>
      <c r="K43" s="136">
        <f t="shared" ref="K43:K84" si="58">SUM(F43:J43)</f>
        <v>0</v>
      </c>
      <c r="L43" s="134">
        <f t="shared" ref="L43:N43" si="59">SUM(L39:L42)</f>
        <v>0</v>
      </c>
      <c r="M43" s="135">
        <f t="shared" si="59"/>
        <v>0</v>
      </c>
      <c r="N43" s="135">
        <f t="shared" si="59"/>
        <v>0</v>
      </c>
      <c r="O43" s="136">
        <f t="shared" ref="O43:O73" si="60">SUM(L43:N43)</f>
        <v>0</v>
      </c>
      <c r="P43" s="134">
        <f t="shared" ref="P43:U43" si="61">SUM(P39:P42)</f>
        <v>0</v>
      </c>
      <c r="Q43" s="135">
        <f t="shared" si="61"/>
        <v>0</v>
      </c>
      <c r="R43" s="135">
        <f t="shared" si="61"/>
        <v>0</v>
      </c>
      <c r="S43" s="136">
        <f t="shared" ref="S43:S87" si="62">SUM(P43:R43)</f>
        <v>0</v>
      </c>
      <c r="T43" s="135">
        <f t="shared" si="61"/>
        <v>0</v>
      </c>
      <c r="U43" s="135">
        <f t="shared" si="61"/>
        <v>0</v>
      </c>
      <c r="V43" s="136">
        <f t="shared" ref="V43:V87" si="63">SUM(T43:U43)</f>
        <v>0</v>
      </c>
      <c r="W43" s="136">
        <f t="shared" ref="W43" si="64">SUM(W39:W42)</f>
        <v>9615.3846153846152</v>
      </c>
      <c r="X43" s="137">
        <f t="shared" ref="X43:X87" si="65">K43+O43+V43+S43+W43</f>
        <v>9615.3846153846152</v>
      </c>
      <c r="Y43" s="133"/>
      <c r="Z43" s="133">
        <f t="shared" si="55"/>
        <v>0</v>
      </c>
    </row>
    <row r="44" spans="1:26" hidden="1" outlineLevel="1">
      <c r="A44" s="1"/>
      <c r="B44" s="17" t="str">
        <f>'Gemeente A'!B44</f>
        <v>Huurkosten</v>
      </c>
      <c r="C44" s="492">
        <f>'V en W uitsplitsing'!H37</f>
        <v>55000</v>
      </c>
      <c r="D44" s="492">
        <f>'V en W uitsplitsing'!I37*(alg!$B$19)</f>
        <v>0</v>
      </c>
      <c r="E44" s="128"/>
      <c r="F44" s="129">
        <f>'kosten in EUR - Gemeente D'!B37</f>
        <v>0</v>
      </c>
      <c r="G44" s="130">
        <f>'kosten in EUR - Gemeente D'!C37</f>
        <v>0</v>
      </c>
      <c r="H44" s="130">
        <f>'kosten in EUR - Gemeente D'!D37</f>
        <v>0</v>
      </c>
      <c r="I44" s="130">
        <f>'kosten in EUR - Gemeente D'!E37</f>
        <v>0</v>
      </c>
      <c r="J44" s="130">
        <f>'kosten in EUR - Gemeente D'!F37</f>
        <v>0</v>
      </c>
      <c r="K44" s="131">
        <f t="shared" ref="K44:K51" si="66">SUM(F44:J44)</f>
        <v>0</v>
      </c>
      <c r="L44" s="129">
        <f>'kosten in EUR - Gemeente D'!H37</f>
        <v>0</v>
      </c>
      <c r="M44" s="130">
        <f>'kosten in EUR - Gemeente D'!I37</f>
        <v>0</v>
      </c>
      <c r="N44" s="130">
        <f>'kosten in EUR - Gemeente D'!J37</f>
        <v>0</v>
      </c>
      <c r="O44" s="131">
        <f t="shared" si="60"/>
        <v>0</v>
      </c>
      <c r="P44" s="129">
        <f>'kosten in EUR - Gemeente D'!L37</f>
        <v>0</v>
      </c>
      <c r="Q44" s="130">
        <f>'kosten in EUR - Gemeente D'!M37</f>
        <v>0</v>
      </c>
      <c r="R44" s="130">
        <f>'kosten in EUR - Gemeente D'!N37</f>
        <v>0</v>
      </c>
      <c r="S44" s="131">
        <f t="shared" si="62"/>
        <v>0</v>
      </c>
      <c r="T44" s="130">
        <f>'kosten in EUR - Gemeente D'!P37</f>
        <v>0</v>
      </c>
      <c r="U44" s="130">
        <f>'kosten in EUR - Gemeente D'!Q37</f>
        <v>0</v>
      </c>
      <c r="V44" s="131">
        <f t="shared" si="63"/>
        <v>0</v>
      </c>
      <c r="W44" s="131">
        <f>'kosten in EUR - Gemeente D'!S37</f>
        <v>55000</v>
      </c>
      <c r="X44" s="132">
        <f t="shared" si="65"/>
        <v>55000</v>
      </c>
      <c r="Y44" s="133"/>
      <c r="Z44" s="133">
        <f t="shared" si="55"/>
        <v>0</v>
      </c>
    </row>
    <row r="45" spans="1:26" hidden="1" outlineLevel="1">
      <c r="A45" s="1"/>
      <c r="B45" s="17" t="str">
        <f>'Gemeente A'!B45</f>
        <v>Onderhoudskosten</v>
      </c>
      <c r="C45" s="492">
        <f>'V en W uitsplitsing'!H38</f>
        <v>0</v>
      </c>
      <c r="D45" s="492">
        <f>'V en W uitsplitsing'!I38*(alg!$B$19)</f>
        <v>0</v>
      </c>
      <c r="E45" s="128"/>
      <c r="F45" s="129">
        <f>'kosten in EUR - Gemeente D'!B38</f>
        <v>0</v>
      </c>
      <c r="G45" s="130">
        <f>'kosten in EUR - Gemeente D'!C38</f>
        <v>0</v>
      </c>
      <c r="H45" s="130">
        <f>'kosten in EUR - Gemeente D'!D38</f>
        <v>0</v>
      </c>
      <c r="I45" s="130">
        <f>'kosten in EUR - Gemeente D'!E38</f>
        <v>0</v>
      </c>
      <c r="J45" s="130">
        <f>'kosten in EUR - Gemeente D'!F38</f>
        <v>0</v>
      </c>
      <c r="K45" s="131">
        <f t="shared" si="66"/>
        <v>0</v>
      </c>
      <c r="L45" s="129">
        <f>'kosten in EUR - Gemeente D'!H38</f>
        <v>0</v>
      </c>
      <c r="M45" s="130">
        <f>'kosten in EUR - Gemeente D'!I38</f>
        <v>0</v>
      </c>
      <c r="N45" s="130">
        <f>'kosten in EUR - Gemeente D'!J38</f>
        <v>0</v>
      </c>
      <c r="O45" s="131">
        <f t="shared" si="60"/>
        <v>0</v>
      </c>
      <c r="P45" s="129">
        <f>'kosten in EUR - Gemeente D'!L38</f>
        <v>0</v>
      </c>
      <c r="Q45" s="130">
        <f>'kosten in EUR - Gemeente D'!M38</f>
        <v>0</v>
      </c>
      <c r="R45" s="130">
        <f>'kosten in EUR - Gemeente D'!N38</f>
        <v>0</v>
      </c>
      <c r="S45" s="131">
        <f t="shared" si="62"/>
        <v>0</v>
      </c>
      <c r="T45" s="130">
        <f>'kosten in EUR - Gemeente D'!P38</f>
        <v>0</v>
      </c>
      <c r="U45" s="130">
        <f>'kosten in EUR - Gemeente D'!Q38</f>
        <v>0</v>
      </c>
      <c r="V45" s="131">
        <f t="shared" si="63"/>
        <v>0</v>
      </c>
      <c r="W45" s="131">
        <f>'kosten in EUR - Gemeente D'!S38</f>
        <v>0</v>
      </c>
      <c r="X45" s="132">
        <f t="shared" si="65"/>
        <v>0</v>
      </c>
      <c r="Y45" s="133"/>
      <c r="Z45" s="133">
        <f t="shared" si="55"/>
        <v>0</v>
      </c>
    </row>
    <row r="46" spans="1:26" hidden="1" outlineLevel="1">
      <c r="A46" s="1"/>
      <c r="B46" s="17" t="str">
        <f>'Gemeente A'!B46</f>
        <v>Afschrijving gebouwen &amp; inventaris</v>
      </c>
      <c r="C46" s="492">
        <f>'V en W uitsplitsing'!H39</f>
        <v>0</v>
      </c>
      <c r="D46" s="492">
        <f>'V en W uitsplitsing'!I39*(alg!$B$19)</f>
        <v>0</v>
      </c>
      <c r="E46" s="128"/>
      <c r="F46" s="129">
        <f>'kosten in EUR - Gemeente D'!B39</f>
        <v>0</v>
      </c>
      <c r="G46" s="130">
        <f>'kosten in EUR - Gemeente D'!C39</f>
        <v>0</v>
      </c>
      <c r="H46" s="130">
        <f>'kosten in EUR - Gemeente D'!D39</f>
        <v>0</v>
      </c>
      <c r="I46" s="130">
        <f>'kosten in EUR - Gemeente D'!E39</f>
        <v>0</v>
      </c>
      <c r="J46" s="130">
        <f>'kosten in EUR - Gemeente D'!F39</f>
        <v>0</v>
      </c>
      <c r="K46" s="131">
        <f t="shared" si="66"/>
        <v>0</v>
      </c>
      <c r="L46" s="129">
        <f>'kosten in EUR - Gemeente D'!H39</f>
        <v>0</v>
      </c>
      <c r="M46" s="130">
        <f>'kosten in EUR - Gemeente D'!I39</f>
        <v>0</v>
      </c>
      <c r="N46" s="130">
        <f>'kosten in EUR - Gemeente D'!J39</f>
        <v>0</v>
      </c>
      <c r="O46" s="131">
        <f t="shared" si="60"/>
        <v>0</v>
      </c>
      <c r="P46" s="129">
        <f>'kosten in EUR - Gemeente D'!L39</f>
        <v>0</v>
      </c>
      <c r="Q46" s="130">
        <f>'kosten in EUR - Gemeente D'!M39</f>
        <v>0</v>
      </c>
      <c r="R46" s="130">
        <f>'kosten in EUR - Gemeente D'!N39</f>
        <v>0</v>
      </c>
      <c r="S46" s="131">
        <f t="shared" si="62"/>
        <v>0</v>
      </c>
      <c r="T46" s="130">
        <f>'kosten in EUR - Gemeente D'!P39</f>
        <v>0</v>
      </c>
      <c r="U46" s="130">
        <f>'kosten in EUR - Gemeente D'!Q39</f>
        <v>0</v>
      </c>
      <c r="V46" s="131">
        <f t="shared" si="63"/>
        <v>0</v>
      </c>
      <c r="W46" s="131">
        <f>'kosten in EUR - Gemeente D'!S39</f>
        <v>0</v>
      </c>
      <c r="X46" s="132">
        <f t="shared" si="65"/>
        <v>0</v>
      </c>
      <c r="Y46" s="133"/>
      <c r="Z46" s="133">
        <f t="shared" si="55"/>
        <v>0</v>
      </c>
    </row>
    <row r="47" spans="1:26" hidden="1" outlineLevel="1">
      <c r="A47" s="1"/>
      <c r="B47" s="17" t="str">
        <f>'Gemeente A'!B47</f>
        <v>Schoonmaakkosten</v>
      </c>
      <c r="C47" s="492">
        <f>'V en W uitsplitsing'!H40</f>
        <v>1500</v>
      </c>
      <c r="D47" s="492">
        <f>'V en W uitsplitsing'!I40*(alg!$B$19)</f>
        <v>0</v>
      </c>
      <c r="E47" s="128"/>
      <c r="F47" s="129">
        <f>'kosten in EUR - Gemeente D'!B40</f>
        <v>0</v>
      </c>
      <c r="G47" s="130">
        <f>'kosten in EUR - Gemeente D'!C40</f>
        <v>0</v>
      </c>
      <c r="H47" s="130">
        <f>'kosten in EUR - Gemeente D'!D40</f>
        <v>0</v>
      </c>
      <c r="I47" s="130">
        <f>'kosten in EUR - Gemeente D'!E40</f>
        <v>0</v>
      </c>
      <c r="J47" s="130">
        <f>'kosten in EUR - Gemeente D'!F40</f>
        <v>0</v>
      </c>
      <c r="K47" s="131">
        <f t="shared" si="66"/>
        <v>0</v>
      </c>
      <c r="L47" s="129">
        <f>'kosten in EUR - Gemeente D'!H40</f>
        <v>0</v>
      </c>
      <c r="M47" s="130">
        <f>'kosten in EUR - Gemeente D'!I40</f>
        <v>0</v>
      </c>
      <c r="N47" s="130">
        <f>'kosten in EUR - Gemeente D'!J40</f>
        <v>0</v>
      </c>
      <c r="O47" s="131">
        <f t="shared" si="60"/>
        <v>0</v>
      </c>
      <c r="P47" s="129">
        <f>'kosten in EUR - Gemeente D'!L40</f>
        <v>0</v>
      </c>
      <c r="Q47" s="130">
        <f>'kosten in EUR - Gemeente D'!M40</f>
        <v>0</v>
      </c>
      <c r="R47" s="130">
        <f>'kosten in EUR - Gemeente D'!N40</f>
        <v>0</v>
      </c>
      <c r="S47" s="131">
        <f t="shared" si="62"/>
        <v>0</v>
      </c>
      <c r="T47" s="130">
        <f>'kosten in EUR - Gemeente D'!P40</f>
        <v>0</v>
      </c>
      <c r="U47" s="130">
        <f>'kosten in EUR - Gemeente D'!Q40</f>
        <v>0</v>
      </c>
      <c r="V47" s="131">
        <f t="shared" si="63"/>
        <v>0</v>
      </c>
      <c r="W47" s="131">
        <f>'kosten in EUR - Gemeente D'!S40</f>
        <v>1500</v>
      </c>
      <c r="X47" s="132">
        <f t="shared" si="65"/>
        <v>1500</v>
      </c>
      <c r="Y47" s="133"/>
      <c r="Z47" s="133">
        <f t="shared" si="55"/>
        <v>0</v>
      </c>
    </row>
    <row r="48" spans="1:26" hidden="1" outlineLevel="1">
      <c r="A48" s="1"/>
      <c r="B48" s="17" t="str">
        <f>'Gemeente A'!B48</f>
        <v>Energiekosten</v>
      </c>
      <c r="C48" s="492">
        <f>'V en W uitsplitsing'!H41</f>
        <v>1500</v>
      </c>
      <c r="D48" s="492">
        <f>'V en W uitsplitsing'!I41*(alg!$B$19)</f>
        <v>0</v>
      </c>
      <c r="E48" s="128"/>
      <c r="F48" s="129">
        <f>'kosten in EUR - Gemeente D'!B41</f>
        <v>0</v>
      </c>
      <c r="G48" s="130">
        <f>'kosten in EUR - Gemeente D'!C41</f>
        <v>0</v>
      </c>
      <c r="H48" s="130">
        <f>'kosten in EUR - Gemeente D'!D41</f>
        <v>0</v>
      </c>
      <c r="I48" s="130">
        <f>'kosten in EUR - Gemeente D'!E41</f>
        <v>0</v>
      </c>
      <c r="J48" s="130">
        <f>'kosten in EUR - Gemeente D'!F41</f>
        <v>0</v>
      </c>
      <c r="K48" s="131">
        <f t="shared" si="66"/>
        <v>0</v>
      </c>
      <c r="L48" s="129">
        <f>'kosten in EUR - Gemeente D'!H41</f>
        <v>0</v>
      </c>
      <c r="M48" s="130">
        <f>'kosten in EUR - Gemeente D'!I41</f>
        <v>0</v>
      </c>
      <c r="N48" s="130">
        <f>'kosten in EUR - Gemeente D'!J41</f>
        <v>0</v>
      </c>
      <c r="O48" s="131">
        <f t="shared" si="60"/>
        <v>0</v>
      </c>
      <c r="P48" s="129">
        <f>'kosten in EUR - Gemeente D'!L41</f>
        <v>0</v>
      </c>
      <c r="Q48" s="130">
        <f>'kosten in EUR - Gemeente D'!M41</f>
        <v>0</v>
      </c>
      <c r="R48" s="130">
        <f>'kosten in EUR - Gemeente D'!N41</f>
        <v>0</v>
      </c>
      <c r="S48" s="131">
        <f t="shared" si="62"/>
        <v>0</v>
      </c>
      <c r="T48" s="130">
        <f>'kosten in EUR - Gemeente D'!P41</f>
        <v>0</v>
      </c>
      <c r="U48" s="130">
        <f>'kosten in EUR - Gemeente D'!Q41</f>
        <v>0</v>
      </c>
      <c r="V48" s="131">
        <f t="shared" si="63"/>
        <v>0</v>
      </c>
      <c r="W48" s="131">
        <f>'kosten in EUR - Gemeente D'!S41</f>
        <v>1500</v>
      </c>
      <c r="X48" s="132">
        <f t="shared" si="65"/>
        <v>1500</v>
      </c>
      <c r="Y48" s="133"/>
      <c r="Z48" s="133">
        <f t="shared" si="55"/>
        <v>0</v>
      </c>
    </row>
    <row r="49" spans="1:26" hidden="1" outlineLevel="1">
      <c r="A49" s="1"/>
      <c r="B49" s="17" t="str">
        <f>'Gemeente A'!B49</f>
        <v>Belastingen huisvesting</v>
      </c>
      <c r="C49" s="492">
        <f>'V en W uitsplitsing'!H42</f>
        <v>1000</v>
      </c>
      <c r="D49" s="492">
        <f>'V en W uitsplitsing'!I42*(alg!$B$19)</f>
        <v>0</v>
      </c>
      <c r="E49" s="128"/>
      <c r="F49" s="129">
        <f>'kosten in EUR - Gemeente D'!B42</f>
        <v>0</v>
      </c>
      <c r="G49" s="130">
        <f>'kosten in EUR - Gemeente D'!C42</f>
        <v>0</v>
      </c>
      <c r="H49" s="130">
        <f>'kosten in EUR - Gemeente D'!D42</f>
        <v>0</v>
      </c>
      <c r="I49" s="130">
        <f>'kosten in EUR - Gemeente D'!E42</f>
        <v>0</v>
      </c>
      <c r="J49" s="130">
        <f>'kosten in EUR - Gemeente D'!F42</f>
        <v>0</v>
      </c>
      <c r="K49" s="131">
        <f t="shared" si="66"/>
        <v>0</v>
      </c>
      <c r="L49" s="129">
        <f>'kosten in EUR - Gemeente D'!H42</f>
        <v>0</v>
      </c>
      <c r="M49" s="130">
        <f>'kosten in EUR - Gemeente D'!I42</f>
        <v>0</v>
      </c>
      <c r="N49" s="130">
        <f>'kosten in EUR - Gemeente D'!J42</f>
        <v>0</v>
      </c>
      <c r="O49" s="131">
        <f t="shared" si="60"/>
        <v>0</v>
      </c>
      <c r="P49" s="129">
        <f>'kosten in EUR - Gemeente D'!L42</f>
        <v>0</v>
      </c>
      <c r="Q49" s="130">
        <f>'kosten in EUR - Gemeente D'!M42</f>
        <v>0</v>
      </c>
      <c r="R49" s="130">
        <f>'kosten in EUR - Gemeente D'!N42</f>
        <v>0</v>
      </c>
      <c r="S49" s="131">
        <f t="shared" si="62"/>
        <v>0</v>
      </c>
      <c r="T49" s="130">
        <f>'kosten in EUR - Gemeente D'!P42</f>
        <v>0</v>
      </c>
      <c r="U49" s="130">
        <f>'kosten in EUR - Gemeente D'!Q42</f>
        <v>0</v>
      </c>
      <c r="V49" s="131">
        <f t="shared" si="63"/>
        <v>0</v>
      </c>
      <c r="W49" s="131">
        <f>'kosten in EUR - Gemeente D'!S42</f>
        <v>1000</v>
      </c>
      <c r="X49" s="132">
        <f t="shared" si="65"/>
        <v>1000</v>
      </c>
      <c r="Y49" s="133"/>
      <c r="Z49" s="133">
        <f t="shared" si="55"/>
        <v>0</v>
      </c>
    </row>
    <row r="50" spans="1:26" hidden="1" outlineLevel="1">
      <c r="A50" s="1"/>
      <c r="B50" s="17" t="str">
        <f>'Gemeente A'!B50</f>
        <v>Verzekeringen huisvesting</v>
      </c>
      <c r="C50" s="492">
        <f>'V en W uitsplitsing'!H43</f>
        <v>500</v>
      </c>
      <c r="D50" s="492">
        <f>'V en W uitsplitsing'!I43*(alg!$B$19)</f>
        <v>0</v>
      </c>
      <c r="E50" s="128"/>
      <c r="F50" s="129">
        <f>'kosten in EUR - Gemeente D'!B43</f>
        <v>0</v>
      </c>
      <c r="G50" s="130">
        <f>'kosten in EUR - Gemeente D'!C43</f>
        <v>0</v>
      </c>
      <c r="H50" s="130">
        <f>'kosten in EUR - Gemeente D'!D43</f>
        <v>0</v>
      </c>
      <c r="I50" s="130">
        <f>'kosten in EUR - Gemeente D'!E43</f>
        <v>0</v>
      </c>
      <c r="J50" s="130">
        <f>'kosten in EUR - Gemeente D'!F43</f>
        <v>0</v>
      </c>
      <c r="K50" s="131">
        <f t="shared" si="66"/>
        <v>0</v>
      </c>
      <c r="L50" s="129">
        <f>'kosten in EUR - Gemeente D'!H43</f>
        <v>0</v>
      </c>
      <c r="M50" s="130">
        <f>'kosten in EUR - Gemeente D'!I43</f>
        <v>0</v>
      </c>
      <c r="N50" s="130">
        <f>'kosten in EUR - Gemeente D'!J43</f>
        <v>0</v>
      </c>
      <c r="O50" s="131">
        <f t="shared" si="60"/>
        <v>0</v>
      </c>
      <c r="P50" s="129">
        <f>'kosten in EUR - Gemeente D'!L43</f>
        <v>0</v>
      </c>
      <c r="Q50" s="130">
        <f>'kosten in EUR - Gemeente D'!M43</f>
        <v>0</v>
      </c>
      <c r="R50" s="130">
        <f>'kosten in EUR - Gemeente D'!N43</f>
        <v>0</v>
      </c>
      <c r="S50" s="131">
        <f t="shared" si="62"/>
        <v>0</v>
      </c>
      <c r="T50" s="130">
        <f>'kosten in EUR - Gemeente D'!P43</f>
        <v>0</v>
      </c>
      <c r="U50" s="130">
        <f>'kosten in EUR - Gemeente D'!Q43</f>
        <v>0</v>
      </c>
      <c r="V50" s="131">
        <f t="shared" si="63"/>
        <v>0</v>
      </c>
      <c r="W50" s="131">
        <f>'kosten in EUR - Gemeente D'!S43</f>
        <v>500</v>
      </c>
      <c r="X50" s="132">
        <f t="shared" si="65"/>
        <v>500</v>
      </c>
      <c r="Y50" s="133"/>
      <c r="Z50" s="133">
        <f t="shared" si="55"/>
        <v>0</v>
      </c>
    </row>
    <row r="51" spans="1:26" hidden="1" outlineLevel="1">
      <c r="A51" s="1"/>
      <c r="B51" s="17" t="str">
        <f>'Gemeente A'!B51</f>
        <v>Overige kosten huisvesting</v>
      </c>
      <c r="C51" s="492">
        <f>'V en W uitsplitsing'!H44</f>
        <v>2500</v>
      </c>
      <c r="D51" s="492">
        <f>'V en W uitsplitsing'!I44*(alg!$B$19)</f>
        <v>0</v>
      </c>
      <c r="E51" s="128"/>
      <c r="F51" s="129">
        <f>'kosten in EUR - Gemeente D'!B44</f>
        <v>0</v>
      </c>
      <c r="G51" s="130">
        <f>'kosten in EUR - Gemeente D'!C44</f>
        <v>0</v>
      </c>
      <c r="H51" s="130">
        <f>'kosten in EUR - Gemeente D'!D44</f>
        <v>0</v>
      </c>
      <c r="I51" s="130">
        <f>'kosten in EUR - Gemeente D'!E44</f>
        <v>0</v>
      </c>
      <c r="J51" s="130">
        <f>'kosten in EUR - Gemeente D'!F44</f>
        <v>0</v>
      </c>
      <c r="K51" s="131">
        <f t="shared" si="66"/>
        <v>0</v>
      </c>
      <c r="L51" s="129">
        <f>'kosten in EUR - Gemeente D'!H44</f>
        <v>0</v>
      </c>
      <c r="M51" s="130">
        <f>'kosten in EUR - Gemeente D'!I44</f>
        <v>0</v>
      </c>
      <c r="N51" s="130">
        <f>'kosten in EUR - Gemeente D'!J44</f>
        <v>0</v>
      </c>
      <c r="O51" s="131">
        <f t="shared" si="60"/>
        <v>0</v>
      </c>
      <c r="P51" s="129">
        <f>'kosten in EUR - Gemeente D'!L44</f>
        <v>0</v>
      </c>
      <c r="Q51" s="130">
        <f>'kosten in EUR - Gemeente D'!M44</f>
        <v>0</v>
      </c>
      <c r="R51" s="130">
        <f>'kosten in EUR - Gemeente D'!N44</f>
        <v>0</v>
      </c>
      <c r="S51" s="131">
        <f t="shared" si="62"/>
        <v>0</v>
      </c>
      <c r="T51" s="130">
        <f>'kosten in EUR - Gemeente D'!P44</f>
        <v>0</v>
      </c>
      <c r="U51" s="130">
        <f>'kosten in EUR - Gemeente D'!Q44</f>
        <v>0</v>
      </c>
      <c r="V51" s="131">
        <f t="shared" si="63"/>
        <v>0</v>
      </c>
      <c r="W51" s="131">
        <f>'kosten in EUR - Gemeente D'!S44</f>
        <v>2500</v>
      </c>
      <c r="X51" s="132">
        <f t="shared" si="65"/>
        <v>2500</v>
      </c>
      <c r="Y51" s="133"/>
      <c r="Z51" s="133">
        <f t="shared" si="55"/>
        <v>0</v>
      </c>
    </row>
    <row r="52" spans="1:26" collapsed="1">
      <c r="A52" s="1" t="s">
        <v>40</v>
      </c>
      <c r="C52" s="136">
        <f>SUM(C44:C51)</f>
        <v>62000</v>
      </c>
      <c r="D52" s="136">
        <f>SUM(D44:D51)</f>
        <v>0</v>
      </c>
      <c r="E52" s="133"/>
      <c r="F52" s="134">
        <f>SUM(F44:F51)</f>
        <v>0</v>
      </c>
      <c r="G52" s="135">
        <f t="shared" ref="G52:J52" si="67">SUM(G44:G51)</f>
        <v>0</v>
      </c>
      <c r="H52" s="135">
        <f t="shared" si="67"/>
        <v>0</v>
      </c>
      <c r="I52" s="135">
        <f t="shared" ref="I52" si="68">SUM(I44:I51)</f>
        <v>0</v>
      </c>
      <c r="J52" s="135">
        <f t="shared" si="67"/>
        <v>0</v>
      </c>
      <c r="K52" s="136">
        <f t="shared" si="58"/>
        <v>0</v>
      </c>
      <c r="L52" s="134">
        <f t="shared" ref="L52:N52" si="69">SUM(L44:L51)</f>
        <v>0</v>
      </c>
      <c r="M52" s="135">
        <f t="shared" si="69"/>
        <v>0</v>
      </c>
      <c r="N52" s="135">
        <f t="shared" si="69"/>
        <v>0</v>
      </c>
      <c r="O52" s="136">
        <f t="shared" si="60"/>
        <v>0</v>
      </c>
      <c r="P52" s="134">
        <f t="shared" ref="P52:U52" si="70">SUM(P44:P51)</f>
        <v>0</v>
      </c>
      <c r="Q52" s="135">
        <f t="shared" si="70"/>
        <v>0</v>
      </c>
      <c r="R52" s="135">
        <f t="shared" si="70"/>
        <v>0</v>
      </c>
      <c r="S52" s="136">
        <f t="shared" si="62"/>
        <v>0</v>
      </c>
      <c r="T52" s="135">
        <f t="shared" si="70"/>
        <v>0</v>
      </c>
      <c r="U52" s="135">
        <f t="shared" si="70"/>
        <v>0</v>
      </c>
      <c r="V52" s="136">
        <f t="shared" si="63"/>
        <v>0</v>
      </c>
      <c r="W52" s="136">
        <f t="shared" ref="W52" si="71">SUM(W44:W51)</f>
        <v>62000</v>
      </c>
      <c r="X52" s="137">
        <f t="shared" si="65"/>
        <v>62000</v>
      </c>
      <c r="Y52" s="133"/>
      <c r="Z52" s="133">
        <f t="shared" si="55"/>
        <v>0</v>
      </c>
    </row>
    <row r="53" spans="1:26" hidden="1" outlineLevel="1">
      <c r="A53" s="1"/>
      <c r="B53" s="17" t="s">
        <v>129</v>
      </c>
      <c r="C53" s="492">
        <f>'V en W uitsplitsing'!H46</f>
        <v>137617.15967999998</v>
      </c>
      <c r="D53" s="492">
        <f>'V en W uitsplitsing'!I46*(alg!$B$19)</f>
        <v>0</v>
      </c>
      <c r="E53" s="128"/>
      <c r="F53" s="129">
        <f>personeelsformatie!F177</f>
        <v>11554.976159999998</v>
      </c>
      <c r="G53" s="130">
        <f>personeelsformatie!G177</f>
        <v>11939.72832</v>
      </c>
      <c r="H53" s="130">
        <f>personeelsformatie!H177</f>
        <v>6354.616320000001</v>
      </c>
      <c r="I53" s="130">
        <f>personeelsformatie!I177</f>
        <v>5969.8641600000001</v>
      </c>
      <c r="J53" s="130">
        <f>personeelsformatie!J177</f>
        <v>2792.5559999999996</v>
      </c>
      <c r="K53" s="131">
        <f t="shared" si="58"/>
        <v>38611.740959999996</v>
      </c>
      <c r="L53" s="129">
        <f>personeelsformatie!L177</f>
        <v>17604.273023999998</v>
      </c>
      <c r="M53" s="130">
        <f>personeelsformatie!M177</f>
        <v>12019.161023999999</v>
      </c>
      <c r="N53" s="130">
        <f>personeelsformatie!N177</f>
        <v>12019.161023999999</v>
      </c>
      <c r="O53" s="131">
        <f t="shared" si="60"/>
        <v>41642.595071999996</v>
      </c>
      <c r="P53" s="129">
        <f>personeelsformatie!P177</f>
        <v>10723.41504</v>
      </c>
      <c r="Q53" s="130">
        <f>personeelsformatie!Q177</f>
        <v>5361.7075199999999</v>
      </c>
      <c r="R53" s="130">
        <f>personeelsformatie!R177</f>
        <v>5361.7075199999999</v>
      </c>
      <c r="S53" s="131">
        <f t="shared" si="62"/>
        <v>21446.83008</v>
      </c>
      <c r="T53" s="130">
        <f>personeelsformatie!T177</f>
        <v>14973.064704</v>
      </c>
      <c r="U53" s="130">
        <f>personeelsformatie!U177</f>
        <v>14973.064704</v>
      </c>
      <c r="V53" s="131">
        <f t="shared" si="63"/>
        <v>29946.129408000001</v>
      </c>
      <c r="W53" s="131">
        <f>personeelsformatie!W177</f>
        <v>5969.8641600000001</v>
      </c>
      <c r="X53" s="132">
        <f t="shared" si="65"/>
        <v>137617.15967999998</v>
      </c>
      <c r="Y53" s="133"/>
      <c r="Z53" s="133">
        <f t="shared" si="55"/>
        <v>0</v>
      </c>
    </row>
    <row r="54" spans="1:26" hidden="1" outlineLevel="1">
      <c r="A54" s="1"/>
      <c r="B54" s="17" t="s">
        <v>481</v>
      </c>
      <c r="C54" s="492">
        <f>'V en W uitsplitsing'!H47</f>
        <v>94455.414144000009</v>
      </c>
      <c r="D54" s="492">
        <f>'V en W uitsplitsing'!I47*(alg!$B$19)</f>
        <v>0</v>
      </c>
      <c r="E54" s="128"/>
      <c r="F54" s="129">
        <f>personeelsformatie!F212*('pb verdeelsleutels'!$E$44)</f>
        <v>1598.5831680000003</v>
      </c>
      <c r="G54" s="130">
        <f>personeelsformatie!G212*('pb verdeelsleutels'!$E$44)</f>
        <v>1251.0650880000005</v>
      </c>
      <c r="H54" s="130">
        <f>personeelsformatie!H212*('pb verdeelsleutels'!$E$44)</f>
        <v>625.53254400000026</v>
      </c>
      <c r="I54" s="130">
        <f>personeelsformatie!I212*('pb verdeelsleutels'!$E$44)</f>
        <v>742.8198960000002</v>
      </c>
      <c r="J54" s="130">
        <f>personeelsformatie!J212*('pb verdeelsleutels'!$E$44)</f>
        <v>742.8198960000002</v>
      </c>
      <c r="K54" s="131">
        <f t="shared" si="58"/>
        <v>4960.8205920000009</v>
      </c>
      <c r="L54" s="129">
        <f>personeelsformatie!L212*('pb verdeelsleutels'!$E$44)</f>
        <v>1598.5831680000003</v>
      </c>
      <c r="M54" s="130">
        <f>personeelsformatie!M212*('pb verdeelsleutels'!$E$44)</f>
        <v>799.29158400000017</v>
      </c>
      <c r="N54" s="130">
        <f>personeelsformatie!N212*('pb verdeelsleutels'!$E$44)</f>
        <v>799.29158400000017</v>
      </c>
      <c r="O54" s="131">
        <f t="shared" si="60"/>
        <v>3197.1663360000007</v>
      </c>
      <c r="P54" s="129">
        <f>personeelsformatie!P212*('pb verdeelsleutels'!$E$44)</f>
        <v>1485.6397920000004</v>
      </c>
      <c r="Q54" s="130">
        <f>personeelsformatie!Q212*('pb verdeelsleutels'!$E$44)</f>
        <v>799.29158400000017</v>
      </c>
      <c r="R54" s="130">
        <f>personeelsformatie!R212*('pb verdeelsleutels'!$E$44)</f>
        <v>742.8198960000002</v>
      </c>
      <c r="S54" s="131">
        <f t="shared" si="62"/>
        <v>3027.7512720000004</v>
      </c>
      <c r="T54" s="130">
        <f>personeelsformatie!T212*('pb verdeelsleutels'!$E$44)</f>
        <v>1251.0650880000005</v>
      </c>
      <c r="U54" s="130">
        <f>personeelsformatie!U212*('pb verdeelsleutels'!$E$44)</f>
        <v>1251.0650880000005</v>
      </c>
      <c r="V54" s="131">
        <f t="shared" si="63"/>
        <v>2502.130176000001</v>
      </c>
      <c r="W54" s="131">
        <f>personeelsformatie!W212*('pb verdeelsleutels'!$E$44)</f>
        <v>80767.545768000011</v>
      </c>
      <c r="X54" s="132">
        <f t="shared" si="65"/>
        <v>94455.414144000009</v>
      </c>
      <c r="Y54" s="133"/>
      <c r="Z54" s="133">
        <f t="shared" si="55"/>
        <v>0</v>
      </c>
    </row>
    <row r="55" spans="1:26" hidden="1" outlineLevel="1">
      <c r="A55" s="1"/>
      <c r="B55" s="17" t="str">
        <f>'Gemeente A'!B55</f>
        <v>Inzet derden</v>
      </c>
      <c r="C55" s="492">
        <f>'V en W uitsplitsing'!H48</f>
        <v>6000</v>
      </c>
      <c r="D55" s="492">
        <f>'V en W uitsplitsing'!I48*(alg!$B$19)</f>
        <v>0</v>
      </c>
      <c r="E55" s="128"/>
      <c r="F55" s="129">
        <f>'kosten in EUR - Gemeente D'!B48</f>
        <v>0</v>
      </c>
      <c r="G55" s="130">
        <f>'kosten in EUR - Gemeente D'!C48</f>
        <v>0</v>
      </c>
      <c r="H55" s="130">
        <f>'kosten in EUR - Gemeente D'!D48</f>
        <v>0</v>
      </c>
      <c r="I55" s="130">
        <f>'kosten in EUR - Gemeente D'!E48</f>
        <v>0</v>
      </c>
      <c r="J55" s="130">
        <f>'kosten in EUR - Gemeente D'!F48</f>
        <v>0</v>
      </c>
      <c r="K55" s="131">
        <f t="shared" ref="K55:K56" si="72">SUM(F55:J55)</f>
        <v>0</v>
      </c>
      <c r="L55" s="129">
        <f>'kosten in EUR - Gemeente D'!H48</f>
        <v>0</v>
      </c>
      <c r="M55" s="130">
        <f>'kosten in EUR - Gemeente D'!I48</f>
        <v>0</v>
      </c>
      <c r="N55" s="130">
        <f>'kosten in EUR - Gemeente D'!J48</f>
        <v>0</v>
      </c>
      <c r="O55" s="131">
        <f t="shared" si="60"/>
        <v>0</v>
      </c>
      <c r="P55" s="129">
        <f>'kosten in EUR - Gemeente D'!L48</f>
        <v>0</v>
      </c>
      <c r="Q55" s="130">
        <f>'kosten in EUR - Gemeente D'!M48</f>
        <v>0</v>
      </c>
      <c r="R55" s="130">
        <f>'kosten in EUR - Gemeente D'!N48</f>
        <v>0</v>
      </c>
      <c r="S55" s="131">
        <f t="shared" si="62"/>
        <v>0</v>
      </c>
      <c r="T55" s="130">
        <f>'kosten in EUR - Gemeente D'!P48</f>
        <v>0</v>
      </c>
      <c r="U55" s="130">
        <f>'kosten in EUR - Gemeente D'!Q48</f>
        <v>0</v>
      </c>
      <c r="V55" s="131">
        <f t="shared" si="63"/>
        <v>0</v>
      </c>
      <c r="W55" s="131">
        <f>'kosten in EUR - Gemeente D'!S48</f>
        <v>6000</v>
      </c>
      <c r="X55" s="132">
        <f t="shared" si="65"/>
        <v>6000</v>
      </c>
      <c r="Y55" s="133"/>
      <c r="Z55" s="133">
        <f t="shared" si="55"/>
        <v>0</v>
      </c>
    </row>
    <row r="56" spans="1:26" hidden="1" outlineLevel="1">
      <c r="A56" s="1"/>
      <c r="B56" s="17" t="str">
        <f>'Gemeente A'!B56</f>
        <v>Overige personeelskosten</v>
      </c>
      <c r="C56" s="493">
        <f>'V en W uitsplitsing'!H49</f>
        <v>1500</v>
      </c>
      <c r="D56" s="492">
        <f>'V en W uitsplitsing'!I49*(alg!$B$19)</f>
        <v>5769.2307692307695</v>
      </c>
      <c r="E56" s="128"/>
      <c r="F56" s="151">
        <f>'kosten in EUR - Gemeente D'!B49</f>
        <v>0</v>
      </c>
      <c r="G56" s="152">
        <f>'kosten in EUR - Gemeente D'!C49</f>
        <v>0</v>
      </c>
      <c r="H56" s="152">
        <f>'kosten in EUR - Gemeente D'!D49</f>
        <v>0</v>
      </c>
      <c r="I56" s="152">
        <f>'kosten in EUR - Gemeente D'!E49</f>
        <v>0</v>
      </c>
      <c r="J56" s="152">
        <f>'kosten in EUR - Gemeente D'!F49</f>
        <v>0</v>
      </c>
      <c r="K56" s="153">
        <f t="shared" si="72"/>
        <v>0</v>
      </c>
      <c r="L56" s="151">
        <f>'kosten in EUR - Gemeente D'!H49</f>
        <v>0</v>
      </c>
      <c r="M56" s="152">
        <f>'kosten in EUR - Gemeente D'!I49</f>
        <v>0</v>
      </c>
      <c r="N56" s="152">
        <f>'kosten in EUR - Gemeente D'!J49</f>
        <v>0</v>
      </c>
      <c r="O56" s="153">
        <f t="shared" si="60"/>
        <v>0</v>
      </c>
      <c r="P56" s="151">
        <f>'kosten in EUR - Gemeente D'!L49</f>
        <v>0</v>
      </c>
      <c r="Q56" s="152">
        <f>'kosten in EUR - Gemeente D'!M49</f>
        <v>0</v>
      </c>
      <c r="R56" s="152">
        <f>'kosten in EUR - Gemeente D'!N49</f>
        <v>0</v>
      </c>
      <c r="S56" s="153">
        <f t="shared" si="62"/>
        <v>0</v>
      </c>
      <c r="T56" s="152">
        <f>'kosten in EUR - Gemeente D'!P49</f>
        <v>0</v>
      </c>
      <c r="U56" s="152">
        <f>'kosten in EUR - Gemeente D'!Q49</f>
        <v>0</v>
      </c>
      <c r="V56" s="153">
        <f t="shared" si="63"/>
        <v>0</v>
      </c>
      <c r="W56" s="153">
        <f>'kosten in EUR - Gemeente D'!S49</f>
        <v>7269.2307692307695</v>
      </c>
      <c r="X56" s="154">
        <f t="shared" si="65"/>
        <v>7269.2307692307695</v>
      </c>
      <c r="Y56" s="133"/>
      <c r="Z56" s="133">
        <f t="shared" si="55"/>
        <v>0</v>
      </c>
    </row>
    <row r="57" spans="1:26" collapsed="1">
      <c r="A57" s="1" t="s">
        <v>41</v>
      </c>
      <c r="C57" s="136">
        <f>SUM(C53:C56)</f>
        <v>239572.57382399999</v>
      </c>
      <c r="D57" s="136">
        <f>SUM(D53:D56)</f>
        <v>5769.2307692307695</v>
      </c>
      <c r="E57" s="133"/>
      <c r="F57" s="134">
        <f>SUM(F53:F56)</f>
        <v>13153.559327999999</v>
      </c>
      <c r="G57" s="135">
        <f>SUM(G53:G56)</f>
        <v>13190.793408000001</v>
      </c>
      <c r="H57" s="135">
        <f>SUM(H53:H56)</f>
        <v>6980.1488640000016</v>
      </c>
      <c r="I57" s="135">
        <f>SUM(I53:I56)</f>
        <v>6712.6840560000001</v>
      </c>
      <c r="J57" s="135">
        <f>SUM(J53:J56)</f>
        <v>3535.3758959999996</v>
      </c>
      <c r="K57" s="136">
        <f t="shared" si="58"/>
        <v>43572.561551999999</v>
      </c>
      <c r="L57" s="134">
        <f>SUM(L53:L56)</f>
        <v>19202.856191999999</v>
      </c>
      <c r="M57" s="135">
        <f>SUM(M53:M56)</f>
        <v>12818.452608</v>
      </c>
      <c r="N57" s="135">
        <f>SUM(N53:N56)</f>
        <v>12818.452608</v>
      </c>
      <c r="O57" s="136">
        <f t="shared" si="60"/>
        <v>44839.761407999998</v>
      </c>
      <c r="P57" s="134">
        <f>SUM(P53:P56)</f>
        <v>12209.054832</v>
      </c>
      <c r="Q57" s="135">
        <f>SUM(Q53:Q56)</f>
        <v>6160.9991040000004</v>
      </c>
      <c r="R57" s="135">
        <f>SUM(R53:R56)</f>
        <v>6104.5274159999999</v>
      </c>
      <c r="S57" s="136">
        <f t="shared" si="62"/>
        <v>24474.581352000001</v>
      </c>
      <c r="T57" s="135">
        <f>SUM(T53:T56)</f>
        <v>16224.129792000002</v>
      </c>
      <c r="U57" s="135">
        <f>SUM(U53:U56)</f>
        <v>16224.129792000002</v>
      </c>
      <c r="V57" s="136">
        <f t="shared" si="63"/>
        <v>32448.259584000003</v>
      </c>
      <c r="W57" s="136">
        <f>SUM(W53:W56)</f>
        <v>100006.64069723077</v>
      </c>
      <c r="X57" s="137">
        <f t="shared" si="65"/>
        <v>245341.80459323077</v>
      </c>
      <c r="Y57" s="133"/>
      <c r="Z57" s="133">
        <f t="shared" si="55"/>
        <v>1.0913936421275139E-11</v>
      </c>
    </row>
    <row r="58" spans="1:26" hidden="1" outlineLevel="1">
      <c r="A58" s="1"/>
      <c r="B58" s="17" t="str">
        <f>'Gemeente A'!B58</f>
        <v>Financiële administratie</v>
      </c>
      <c r="C58" s="492">
        <f>'V en W uitsplitsing'!H51</f>
        <v>0</v>
      </c>
      <c r="D58" s="492">
        <f>'V en W uitsplitsing'!I51*(alg!$B$19)</f>
        <v>7692.3076923076924</v>
      </c>
      <c r="E58" s="128"/>
      <c r="F58" s="129">
        <f>'kosten in EUR - Gemeente D'!B51</f>
        <v>0</v>
      </c>
      <c r="G58" s="130">
        <f>'kosten in EUR - Gemeente D'!C51</f>
        <v>0</v>
      </c>
      <c r="H58" s="130">
        <f>'kosten in EUR - Gemeente D'!D51</f>
        <v>0</v>
      </c>
      <c r="I58" s="130">
        <f>'kosten in EUR - Gemeente D'!E51</f>
        <v>0</v>
      </c>
      <c r="J58" s="130">
        <f>'kosten in EUR - Gemeente D'!F51</f>
        <v>0</v>
      </c>
      <c r="K58" s="131">
        <f t="shared" ref="K58:K61" si="73">SUM(F58:J58)</f>
        <v>0</v>
      </c>
      <c r="L58" s="129">
        <f>'kosten in EUR - Gemeente D'!H51</f>
        <v>0</v>
      </c>
      <c r="M58" s="130">
        <f>'kosten in EUR - Gemeente D'!I51</f>
        <v>0</v>
      </c>
      <c r="N58" s="130">
        <f>'kosten in EUR - Gemeente D'!J51</f>
        <v>0</v>
      </c>
      <c r="O58" s="131">
        <f t="shared" si="60"/>
        <v>0</v>
      </c>
      <c r="P58" s="129">
        <f>'kosten in EUR - Gemeente D'!L51</f>
        <v>0</v>
      </c>
      <c r="Q58" s="130">
        <f>'kosten in EUR - Gemeente D'!M51</f>
        <v>0</v>
      </c>
      <c r="R58" s="130">
        <f>'kosten in EUR - Gemeente D'!N51</f>
        <v>0</v>
      </c>
      <c r="S58" s="131">
        <f t="shared" si="62"/>
        <v>0</v>
      </c>
      <c r="T58" s="130">
        <f>'kosten in EUR - Gemeente D'!P51</f>
        <v>0</v>
      </c>
      <c r="U58" s="130">
        <f>'kosten in EUR - Gemeente D'!Q51</f>
        <v>0</v>
      </c>
      <c r="V58" s="131">
        <f t="shared" si="63"/>
        <v>0</v>
      </c>
      <c r="W58" s="131">
        <f>'kosten in EUR - Gemeente D'!S51</f>
        <v>7692.3076923076924</v>
      </c>
      <c r="X58" s="132">
        <f t="shared" si="65"/>
        <v>7692.3076923076924</v>
      </c>
      <c r="Y58" s="133"/>
      <c r="Z58" s="133">
        <f t="shared" si="55"/>
        <v>0</v>
      </c>
    </row>
    <row r="59" spans="1:26" hidden="1" outlineLevel="1">
      <c r="A59" s="1"/>
      <c r="B59" s="17" t="str">
        <f>'Gemeente A'!B59</f>
        <v>Personeelsadministratie</v>
      </c>
      <c r="C59" s="492">
        <f>'V en W uitsplitsing'!H52</f>
        <v>0</v>
      </c>
      <c r="D59" s="492">
        <f>'V en W uitsplitsing'!I52*(alg!$B$19)</f>
        <v>2884.6153846153848</v>
      </c>
      <c r="E59" s="128"/>
      <c r="F59" s="129">
        <f>'kosten in EUR - Gemeente D'!B52</f>
        <v>0</v>
      </c>
      <c r="G59" s="130">
        <f>'kosten in EUR - Gemeente D'!C52</f>
        <v>0</v>
      </c>
      <c r="H59" s="130">
        <f>'kosten in EUR - Gemeente D'!D52</f>
        <v>0</v>
      </c>
      <c r="I59" s="130">
        <f>'kosten in EUR - Gemeente D'!E52</f>
        <v>0</v>
      </c>
      <c r="J59" s="130">
        <f>'kosten in EUR - Gemeente D'!F52</f>
        <v>0</v>
      </c>
      <c r="K59" s="131">
        <f t="shared" si="73"/>
        <v>0</v>
      </c>
      <c r="L59" s="129">
        <f>'kosten in EUR - Gemeente D'!H52</f>
        <v>0</v>
      </c>
      <c r="M59" s="130">
        <f>'kosten in EUR - Gemeente D'!I52</f>
        <v>0</v>
      </c>
      <c r="N59" s="130">
        <f>'kosten in EUR - Gemeente D'!J52</f>
        <v>0</v>
      </c>
      <c r="O59" s="131">
        <f t="shared" si="60"/>
        <v>0</v>
      </c>
      <c r="P59" s="129">
        <f>'kosten in EUR - Gemeente D'!L52</f>
        <v>0</v>
      </c>
      <c r="Q59" s="130">
        <f>'kosten in EUR - Gemeente D'!M52</f>
        <v>0</v>
      </c>
      <c r="R59" s="130">
        <f>'kosten in EUR - Gemeente D'!N52</f>
        <v>0</v>
      </c>
      <c r="S59" s="131">
        <f t="shared" si="62"/>
        <v>0</v>
      </c>
      <c r="T59" s="130">
        <f>'kosten in EUR - Gemeente D'!P52</f>
        <v>0</v>
      </c>
      <c r="U59" s="130">
        <f>'kosten in EUR - Gemeente D'!Q52</f>
        <v>0</v>
      </c>
      <c r="V59" s="131">
        <f t="shared" si="63"/>
        <v>0</v>
      </c>
      <c r="W59" s="131">
        <f>'kosten in EUR - Gemeente D'!S52</f>
        <v>2884.6153846153848</v>
      </c>
      <c r="X59" s="132">
        <f t="shared" si="65"/>
        <v>2884.6153846153848</v>
      </c>
      <c r="Y59" s="133"/>
      <c r="Z59" s="133">
        <f t="shared" si="55"/>
        <v>0</v>
      </c>
    </row>
    <row r="60" spans="1:26" hidden="1" outlineLevel="1">
      <c r="A60" s="1"/>
      <c r="B60" s="17" t="str">
        <f>'Gemeente A'!B60</f>
        <v>Lenersadministratie</v>
      </c>
      <c r="C60" s="492">
        <f>'V en W uitsplitsing'!H53</f>
        <v>0</v>
      </c>
      <c r="D60" s="492">
        <f>'V en W uitsplitsing'!I53*(alg!$B$19)</f>
        <v>4807.6923076923076</v>
      </c>
      <c r="E60" s="128"/>
      <c r="F60" s="129">
        <f>'kosten in EUR - Gemeente D'!B53</f>
        <v>0</v>
      </c>
      <c r="G60" s="130">
        <f>'kosten in EUR - Gemeente D'!C53</f>
        <v>0</v>
      </c>
      <c r="H60" s="130">
        <f>'kosten in EUR - Gemeente D'!D53</f>
        <v>0</v>
      </c>
      <c r="I60" s="130">
        <f>'kosten in EUR - Gemeente D'!E53</f>
        <v>0</v>
      </c>
      <c r="J60" s="130">
        <f>'kosten in EUR - Gemeente D'!F53</f>
        <v>0</v>
      </c>
      <c r="K60" s="131">
        <f t="shared" si="73"/>
        <v>0</v>
      </c>
      <c r="L60" s="129">
        <f>'kosten in EUR - Gemeente D'!H53</f>
        <v>0</v>
      </c>
      <c r="M60" s="130">
        <f>'kosten in EUR - Gemeente D'!I53</f>
        <v>0</v>
      </c>
      <c r="N60" s="130">
        <f>'kosten in EUR - Gemeente D'!J53</f>
        <v>0</v>
      </c>
      <c r="O60" s="131">
        <f t="shared" si="60"/>
        <v>0</v>
      </c>
      <c r="P60" s="129">
        <f>'kosten in EUR - Gemeente D'!L53</f>
        <v>0</v>
      </c>
      <c r="Q60" s="130">
        <f>'kosten in EUR - Gemeente D'!M53</f>
        <v>0</v>
      </c>
      <c r="R60" s="130">
        <f>'kosten in EUR - Gemeente D'!N53</f>
        <v>0</v>
      </c>
      <c r="S60" s="131">
        <f t="shared" si="62"/>
        <v>0</v>
      </c>
      <c r="T60" s="130">
        <f>'kosten in EUR - Gemeente D'!P53</f>
        <v>0</v>
      </c>
      <c r="U60" s="130">
        <f>'kosten in EUR - Gemeente D'!Q53</f>
        <v>0</v>
      </c>
      <c r="V60" s="131">
        <f t="shared" si="63"/>
        <v>0</v>
      </c>
      <c r="W60" s="131">
        <f>'kosten in EUR - Gemeente D'!S53</f>
        <v>4807.6923076923076</v>
      </c>
      <c r="X60" s="132">
        <f t="shared" si="65"/>
        <v>4807.6923076923076</v>
      </c>
      <c r="Y60" s="133"/>
      <c r="Z60" s="133">
        <f t="shared" si="55"/>
        <v>0</v>
      </c>
    </row>
    <row r="61" spans="1:26" hidden="1" outlineLevel="1">
      <c r="A61" s="1"/>
      <c r="B61" s="17" t="str">
        <f>'Gemeente A'!B61</f>
        <v>Overige administratiekosten</v>
      </c>
      <c r="C61" s="492">
        <f>'V en W uitsplitsing'!H54</f>
        <v>0</v>
      </c>
      <c r="D61" s="492">
        <f>'V en W uitsplitsing'!I54*(alg!$B$19)</f>
        <v>6730.7692307692314</v>
      </c>
      <c r="E61" s="128"/>
      <c r="F61" s="129">
        <f>'kosten in EUR - Gemeente D'!B54</f>
        <v>0</v>
      </c>
      <c r="G61" s="130">
        <f>'kosten in EUR - Gemeente D'!C54</f>
        <v>0</v>
      </c>
      <c r="H61" s="130">
        <f>'kosten in EUR - Gemeente D'!D54</f>
        <v>0</v>
      </c>
      <c r="I61" s="130">
        <f>'kosten in EUR - Gemeente D'!E54</f>
        <v>0</v>
      </c>
      <c r="J61" s="130">
        <f>'kosten in EUR - Gemeente D'!F54</f>
        <v>0</v>
      </c>
      <c r="K61" s="131">
        <f t="shared" si="73"/>
        <v>0</v>
      </c>
      <c r="L61" s="129">
        <f>'kosten in EUR - Gemeente D'!H54</f>
        <v>0</v>
      </c>
      <c r="M61" s="130">
        <f>'kosten in EUR - Gemeente D'!I54</f>
        <v>0</v>
      </c>
      <c r="N61" s="130">
        <f>'kosten in EUR - Gemeente D'!J54</f>
        <v>0</v>
      </c>
      <c r="O61" s="131">
        <f t="shared" si="60"/>
        <v>0</v>
      </c>
      <c r="P61" s="129">
        <f>'kosten in EUR - Gemeente D'!L54</f>
        <v>0</v>
      </c>
      <c r="Q61" s="130">
        <f>'kosten in EUR - Gemeente D'!M54</f>
        <v>0</v>
      </c>
      <c r="R61" s="130">
        <f>'kosten in EUR - Gemeente D'!N54</f>
        <v>0</v>
      </c>
      <c r="S61" s="131">
        <f t="shared" si="62"/>
        <v>0</v>
      </c>
      <c r="T61" s="130">
        <f>'kosten in EUR - Gemeente D'!P54</f>
        <v>0</v>
      </c>
      <c r="U61" s="130">
        <f>'kosten in EUR - Gemeente D'!Q54</f>
        <v>0</v>
      </c>
      <c r="V61" s="131">
        <f t="shared" si="63"/>
        <v>0</v>
      </c>
      <c r="W61" s="131">
        <f>'kosten in EUR - Gemeente D'!S54</f>
        <v>6730.7692307692314</v>
      </c>
      <c r="X61" s="132">
        <f t="shared" si="65"/>
        <v>6730.7692307692314</v>
      </c>
      <c r="Y61" s="133"/>
      <c r="Z61" s="133">
        <f t="shared" si="55"/>
        <v>0</v>
      </c>
    </row>
    <row r="62" spans="1:26">
      <c r="A62" s="1" t="s">
        <v>42</v>
      </c>
      <c r="C62" s="136">
        <f>SUM(C58:C61)</f>
        <v>0</v>
      </c>
      <c r="D62" s="136">
        <f>SUM(D58:D61)</f>
        <v>22115.384615384617</v>
      </c>
      <c r="E62" s="133"/>
      <c r="F62" s="134">
        <f t="shared" ref="F62:J62" si="74">SUM(F58:F61)</f>
        <v>0</v>
      </c>
      <c r="G62" s="135">
        <f t="shared" si="74"/>
        <v>0</v>
      </c>
      <c r="H62" s="135">
        <f t="shared" si="74"/>
        <v>0</v>
      </c>
      <c r="I62" s="135">
        <f t="shared" ref="I62" si="75">SUM(I58:I61)</f>
        <v>0</v>
      </c>
      <c r="J62" s="135">
        <f t="shared" si="74"/>
        <v>0</v>
      </c>
      <c r="K62" s="136">
        <f t="shared" si="58"/>
        <v>0</v>
      </c>
      <c r="L62" s="134">
        <f t="shared" ref="L62:N62" si="76">SUM(L58:L61)</f>
        <v>0</v>
      </c>
      <c r="M62" s="135">
        <f t="shared" si="76"/>
        <v>0</v>
      </c>
      <c r="N62" s="135">
        <f t="shared" si="76"/>
        <v>0</v>
      </c>
      <c r="O62" s="136">
        <f t="shared" si="60"/>
        <v>0</v>
      </c>
      <c r="P62" s="134">
        <f t="shared" ref="P62:R62" si="77">SUM(P58:P61)</f>
        <v>0</v>
      </c>
      <c r="Q62" s="135">
        <f t="shared" si="77"/>
        <v>0</v>
      </c>
      <c r="R62" s="135">
        <f t="shared" si="77"/>
        <v>0</v>
      </c>
      <c r="S62" s="136">
        <f t="shared" si="62"/>
        <v>0</v>
      </c>
      <c r="T62" s="135">
        <f t="shared" ref="T62:U62" si="78">SUM(T58:T61)</f>
        <v>0</v>
      </c>
      <c r="U62" s="135">
        <f t="shared" si="78"/>
        <v>0</v>
      </c>
      <c r="V62" s="136">
        <f t="shared" si="63"/>
        <v>0</v>
      </c>
      <c r="W62" s="136">
        <f t="shared" ref="W62" si="79">SUM(W58:W61)</f>
        <v>22115.384615384617</v>
      </c>
      <c r="X62" s="137">
        <f t="shared" si="65"/>
        <v>22115.384615384617</v>
      </c>
      <c r="Y62" s="133"/>
      <c r="Z62" s="133">
        <f t="shared" si="55"/>
        <v>0</v>
      </c>
    </row>
    <row r="63" spans="1:26" collapsed="1">
      <c r="A63" s="1" t="s">
        <v>43</v>
      </c>
      <c r="C63" s="136">
        <f>'V en W uitsplitsing'!H56</f>
        <v>0</v>
      </c>
      <c r="D63" s="492">
        <f>'V en W uitsplitsing'!I56*(alg!$B$19)</f>
        <v>1923.0769230769231</v>
      </c>
      <c r="E63" s="133"/>
      <c r="F63" s="134">
        <f>'kosten in EUR - Gemeente D'!B56</f>
        <v>0</v>
      </c>
      <c r="G63" s="135">
        <f>'kosten in EUR - Gemeente D'!C56</f>
        <v>0</v>
      </c>
      <c r="H63" s="135">
        <f>'kosten in EUR - Gemeente D'!D56</f>
        <v>0</v>
      </c>
      <c r="I63" s="135">
        <f>'kosten in EUR - Gemeente D'!E56</f>
        <v>0</v>
      </c>
      <c r="J63" s="135">
        <f>'kosten in EUR - Gemeente D'!F56</f>
        <v>0</v>
      </c>
      <c r="K63" s="136">
        <f t="shared" ref="K63:K67" si="80">SUM(F63:J63)</f>
        <v>0</v>
      </c>
      <c r="L63" s="134">
        <f>'kosten in EUR - Gemeente D'!H56</f>
        <v>0</v>
      </c>
      <c r="M63" s="135">
        <f>'kosten in EUR - Gemeente D'!I56</f>
        <v>0</v>
      </c>
      <c r="N63" s="135">
        <f>'kosten in EUR - Gemeente D'!J56</f>
        <v>0</v>
      </c>
      <c r="O63" s="136">
        <f t="shared" si="60"/>
        <v>0</v>
      </c>
      <c r="P63" s="134">
        <f>'kosten in EUR - Gemeente D'!L56</f>
        <v>0</v>
      </c>
      <c r="Q63" s="135">
        <f>'kosten in EUR - Gemeente D'!M56</f>
        <v>0</v>
      </c>
      <c r="R63" s="135">
        <f>'kosten in EUR - Gemeente D'!N56</f>
        <v>0</v>
      </c>
      <c r="S63" s="136">
        <f t="shared" si="62"/>
        <v>0</v>
      </c>
      <c r="T63" s="135">
        <f>'kosten in EUR - Gemeente D'!P56</f>
        <v>0</v>
      </c>
      <c r="U63" s="135">
        <f>'kosten in EUR - Gemeente D'!Q56</f>
        <v>0</v>
      </c>
      <c r="V63" s="136">
        <f t="shared" si="63"/>
        <v>0</v>
      </c>
      <c r="W63" s="136">
        <f>'kosten in EUR - Gemeente D'!S56</f>
        <v>1923.0769230769231</v>
      </c>
      <c r="X63" s="137">
        <f t="shared" si="65"/>
        <v>1923.0769230769231</v>
      </c>
      <c r="Y63" s="133"/>
      <c r="Z63" s="133">
        <f t="shared" si="55"/>
        <v>0</v>
      </c>
    </row>
    <row r="64" spans="1:26" hidden="1" outlineLevel="1">
      <c r="A64" s="1"/>
      <c r="B64" s="17" t="str">
        <f>'Gemeente A'!B64</f>
        <v>Kantoor &amp; Onderhoud</v>
      </c>
      <c r="C64" s="492">
        <f>'V en W uitsplitsing'!H57</f>
        <v>2500</v>
      </c>
      <c r="D64" s="492">
        <f>'V en W uitsplitsing'!I57*(alg!$B$19)</f>
        <v>9615.3846153846152</v>
      </c>
      <c r="E64" s="128"/>
      <c r="F64" s="129">
        <f>'kosten in EUR - Gemeente D'!B57</f>
        <v>0</v>
      </c>
      <c r="G64" s="130">
        <f>'kosten in EUR - Gemeente D'!C57</f>
        <v>0</v>
      </c>
      <c r="H64" s="130">
        <f>'kosten in EUR - Gemeente D'!D57</f>
        <v>0</v>
      </c>
      <c r="I64" s="130">
        <f>'kosten in EUR - Gemeente D'!E57</f>
        <v>0</v>
      </c>
      <c r="J64" s="130">
        <f>'kosten in EUR - Gemeente D'!F57</f>
        <v>0</v>
      </c>
      <c r="K64" s="131">
        <f t="shared" si="80"/>
        <v>0</v>
      </c>
      <c r="L64" s="129">
        <f>'kosten in EUR - Gemeente D'!H57</f>
        <v>0</v>
      </c>
      <c r="M64" s="130">
        <f>'kosten in EUR - Gemeente D'!I57</f>
        <v>0</v>
      </c>
      <c r="N64" s="130">
        <f>'kosten in EUR - Gemeente D'!J57</f>
        <v>0</v>
      </c>
      <c r="O64" s="131">
        <f t="shared" si="60"/>
        <v>0</v>
      </c>
      <c r="P64" s="129">
        <f>'kosten in EUR - Gemeente D'!L57</f>
        <v>0</v>
      </c>
      <c r="Q64" s="130">
        <f>'kosten in EUR - Gemeente D'!M57</f>
        <v>0</v>
      </c>
      <c r="R64" s="130">
        <f>'kosten in EUR - Gemeente D'!N57</f>
        <v>0</v>
      </c>
      <c r="S64" s="136">
        <f t="shared" si="62"/>
        <v>0</v>
      </c>
      <c r="T64" s="130">
        <f>'kosten in EUR - Gemeente D'!P57</f>
        <v>0</v>
      </c>
      <c r="U64" s="130">
        <f>'kosten in EUR - Gemeente D'!Q57</f>
        <v>0</v>
      </c>
      <c r="V64" s="131">
        <f t="shared" si="63"/>
        <v>0</v>
      </c>
      <c r="W64" s="131">
        <f>'kosten in EUR - Gemeente D'!S57</f>
        <v>12115.384615384615</v>
      </c>
      <c r="X64" s="132">
        <f t="shared" si="65"/>
        <v>12115.384615384615</v>
      </c>
      <c r="Y64" s="133"/>
      <c r="Z64" s="133">
        <f t="shared" si="55"/>
        <v>0</v>
      </c>
    </row>
    <row r="65" spans="1:26" hidden="1" outlineLevel="1">
      <c r="A65" s="1"/>
      <c r="B65" s="17" t="str">
        <f>'Gemeente A'!B65</f>
        <v>Bibliotheekautomatisering</v>
      </c>
      <c r="C65" s="492">
        <f>'V en W uitsplitsing'!H58</f>
        <v>2500</v>
      </c>
      <c r="D65" s="492">
        <f>'V en W uitsplitsing'!I58*(alg!$B$19)</f>
        <v>6730.7692307692314</v>
      </c>
      <c r="E65" s="128"/>
      <c r="F65" s="129">
        <f>'kosten in EUR - Gemeente D'!B58</f>
        <v>0</v>
      </c>
      <c r="G65" s="130">
        <f>'kosten in EUR - Gemeente D'!C58</f>
        <v>0</v>
      </c>
      <c r="H65" s="130">
        <f>'kosten in EUR - Gemeente D'!D58</f>
        <v>0</v>
      </c>
      <c r="I65" s="130">
        <f>'kosten in EUR - Gemeente D'!E58</f>
        <v>0</v>
      </c>
      <c r="J65" s="130">
        <f>'kosten in EUR - Gemeente D'!F58</f>
        <v>0</v>
      </c>
      <c r="K65" s="131">
        <f t="shared" si="80"/>
        <v>0</v>
      </c>
      <c r="L65" s="129">
        <f>'kosten in EUR - Gemeente D'!H58</f>
        <v>0</v>
      </c>
      <c r="M65" s="130">
        <f>'kosten in EUR - Gemeente D'!I58</f>
        <v>0</v>
      </c>
      <c r="N65" s="130">
        <f>'kosten in EUR - Gemeente D'!J58</f>
        <v>0</v>
      </c>
      <c r="O65" s="131">
        <f t="shared" si="60"/>
        <v>0</v>
      </c>
      <c r="P65" s="129">
        <f>'kosten in EUR - Gemeente D'!L58</f>
        <v>0</v>
      </c>
      <c r="Q65" s="130">
        <f>'kosten in EUR - Gemeente D'!M58</f>
        <v>0</v>
      </c>
      <c r="R65" s="130">
        <f>'kosten in EUR - Gemeente D'!N58</f>
        <v>0</v>
      </c>
      <c r="S65" s="136">
        <f t="shared" si="62"/>
        <v>0</v>
      </c>
      <c r="T65" s="130">
        <f>'kosten in EUR - Gemeente D'!P58</f>
        <v>0</v>
      </c>
      <c r="U65" s="130">
        <f>'kosten in EUR - Gemeente D'!Q58</f>
        <v>0</v>
      </c>
      <c r="V65" s="131">
        <f t="shared" si="63"/>
        <v>0</v>
      </c>
      <c r="W65" s="131">
        <f>'kosten in EUR - Gemeente D'!S58</f>
        <v>9230.7692307692305</v>
      </c>
      <c r="X65" s="132">
        <f t="shared" si="65"/>
        <v>9230.7692307692305</v>
      </c>
      <c r="Y65" s="133"/>
      <c r="Z65" s="133">
        <f t="shared" si="55"/>
        <v>0</v>
      </c>
    </row>
    <row r="66" spans="1:26" hidden="1" outlineLevel="1">
      <c r="A66" s="1"/>
      <c r="B66" s="17" t="str">
        <f>'Gemeente A'!B66</f>
        <v>Afschrijving automatisering</v>
      </c>
      <c r="C66" s="492">
        <f>'V en W uitsplitsing'!H59</f>
        <v>0</v>
      </c>
      <c r="D66" s="492">
        <f>'V en W uitsplitsing'!I59*(alg!$B$19)</f>
        <v>0</v>
      </c>
      <c r="E66" s="128"/>
      <c r="F66" s="129">
        <f>'kosten in EUR - Gemeente D'!B59</f>
        <v>0</v>
      </c>
      <c r="G66" s="130">
        <f>'kosten in EUR - Gemeente D'!C59</f>
        <v>0</v>
      </c>
      <c r="H66" s="130">
        <f>'kosten in EUR - Gemeente D'!D59</f>
        <v>0</v>
      </c>
      <c r="I66" s="130">
        <f>'kosten in EUR - Gemeente D'!E59</f>
        <v>0</v>
      </c>
      <c r="J66" s="130">
        <f>'kosten in EUR - Gemeente D'!F59</f>
        <v>0</v>
      </c>
      <c r="K66" s="131">
        <f t="shared" si="80"/>
        <v>0</v>
      </c>
      <c r="L66" s="129">
        <f>'kosten in EUR - Gemeente D'!H59</f>
        <v>0</v>
      </c>
      <c r="M66" s="130">
        <f>'kosten in EUR - Gemeente D'!I59</f>
        <v>0</v>
      </c>
      <c r="N66" s="130">
        <f>'kosten in EUR - Gemeente D'!J59</f>
        <v>0</v>
      </c>
      <c r="O66" s="131">
        <f t="shared" si="60"/>
        <v>0</v>
      </c>
      <c r="P66" s="129">
        <f>'kosten in EUR - Gemeente D'!L59</f>
        <v>0</v>
      </c>
      <c r="Q66" s="130">
        <f>'kosten in EUR - Gemeente D'!M59</f>
        <v>0</v>
      </c>
      <c r="R66" s="130">
        <f>'kosten in EUR - Gemeente D'!N59</f>
        <v>0</v>
      </c>
      <c r="S66" s="131">
        <f t="shared" si="62"/>
        <v>0</v>
      </c>
      <c r="T66" s="130">
        <f>'kosten in EUR - Gemeente D'!P59</f>
        <v>0</v>
      </c>
      <c r="U66" s="130">
        <f>'kosten in EUR - Gemeente D'!Q59</f>
        <v>0</v>
      </c>
      <c r="V66" s="131">
        <f t="shared" si="63"/>
        <v>0</v>
      </c>
      <c r="W66" s="131">
        <f>'kosten in EUR - Gemeente D'!S59</f>
        <v>0</v>
      </c>
      <c r="X66" s="132">
        <f t="shared" si="65"/>
        <v>0</v>
      </c>
      <c r="Y66" s="133"/>
      <c r="Z66" s="133">
        <f t="shared" si="55"/>
        <v>0</v>
      </c>
    </row>
    <row r="67" spans="1:26" hidden="1" outlineLevel="1">
      <c r="A67" s="1"/>
      <c r="B67" s="17" t="str">
        <f>'Gemeente A'!B67</f>
        <v>Overige automatiseringskosten</v>
      </c>
      <c r="C67" s="492">
        <f>'V en W uitsplitsing'!H60</f>
        <v>500</v>
      </c>
      <c r="D67" s="492">
        <f>'V en W uitsplitsing'!I60*(alg!$B$19)</f>
        <v>7692.3076923076924</v>
      </c>
      <c r="E67" s="128"/>
      <c r="F67" s="129">
        <f>'kosten in EUR - Gemeente D'!B60</f>
        <v>0</v>
      </c>
      <c r="G67" s="130">
        <f>'kosten in EUR - Gemeente D'!C60</f>
        <v>0</v>
      </c>
      <c r="H67" s="130">
        <f>'kosten in EUR - Gemeente D'!D60</f>
        <v>0</v>
      </c>
      <c r="I67" s="130">
        <f>'kosten in EUR - Gemeente D'!E60</f>
        <v>0</v>
      </c>
      <c r="J67" s="130">
        <f>'kosten in EUR - Gemeente D'!F60</f>
        <v>0</v>
      </c>
      <c r="K67" s="131">
        <f t="shared" si="80"/>
        <v>0</v>
      </c>
      <c r="L67" s="129">
        <f>'kosten in EUR - Gemeente D'!H60</f>
        <v>0</v>
      </c>
      <c r="M67" s="130">
        <f>'kosten in EUR - Gemeente D'!I60</f>
        <v>0</v>
      </c>
      <c r="N67" s="130">
        <f>'kosten in EUR - Gemeente D'!J60</f>
        <v>0</v>
      </c>
      <c r="O67" s="131">
        <f t="shared" si="60"/>
        <v>0</v>
      </c>
      <c r="P67" s="129">
        <f>'kosten in EUR - Gemeente D'!L60</f>
        <v>0</v>
      </c>
      <c r="Q67" s="130">
        <f>'kosten in EUR - Gemeente D'!M60</f>
        <v>0</v>
      </c>
      <c r="R67" s="130">
        <f>'kosten in EUR - Gemeente D'!N60</f>
        <v>0</v>
      </c>
      <c r="S67" s="131">
        <f t="shared" si="62"/>
        <v>0</v>
      </c>
      <c r="T67" s="130">
        <f>'kosten in EUR - Gemeente D'!P60</f>
        <v>0</v>
      </c>
      <c r="U67" s="130">
        <f>'kosten in EUR - Gemeente D'!Q60</f>
        <v>0</v>
      </c>
      <c r="V67" s="131">
        <f t="shared" si="63"/>
        <v>0</v>
      </c>
      <c r="W67" s="131">
        <f>'kosten in EUR - Gemeente D'!S60</f>
        <v>8192.3076923076915</v>
      </c>
      <c r="X67" s="132">
        <f t="shared" si="65"/>
        <v>8192.3076923076915</v>
      </c>
      <c r="Y67" s="133"/>
      <c r="Z67" s="133">
        <f t="shared" si="55"/>
        <v>0</v>
      </c>
    </row>
    <row r="68" spans="1:26" collapsed="1">
      <c r="A68" s="1" t="s">
        <v>44</v>
      </c>
      <c r="C68" s="136">
        <f>SUM(C64:C67)</f>
        <v>5500</v>
      </c>
      <c r="D68" s="136">
        <f>SUM(D64:D67)</f>
        <v>24038.461538461539</v>
      </c>
      <c r="E68" s="133"/>
      <c r="F68" s="134">
        <f>SUM(F64:F67)</f>
        <v>0</v>
      </c>
      <c r="G68" s="135">
        <f t="shared" ref="G68:J68" si="81">SUM(G64:G67)</f>
        <v>0</v>
      </c>
      <c r="H68" s="135">
        <f t="shared" si="81"/>
        <v>0</v>
      </c>
      <c r="I68" s="135">
        <f t="shared" ref="I68" si="82">SUM(I64:I67)</f>
        <v>0</v>
      </c>
      <c r="J68" s="135">
        <f t="shared" si="81"/>
        <v>0</v>
      </c>
      <c r="K68" s="136">
        <f t="shared" si="58"/>
        <v>0</v>
      </c>
      <c r="L68" s="134">
        <f t="shared" ref="L68:N68" si="83">SUM(L64:L67)</f>
        <v>0</v>
      </c>
      <c r="M68" s="135">
        <f t="shared" si="83"/>
        <v>0</v>
      </c>
      <c r="N68" s="135">
        <f t="shared" si="83"/>
        <v>0</v>
      </c>
      <c r="O68" s="136">
        <f t="shared" si="60"/>
        <v>0</v>
      </c>
      <c r="P68" s="134">
        <f t="shared" ref="P68:U68" si="84">SUM(P64:P67)</f>
        <v>0</v>
      </c>
      <c r="Q68" s="135">
        <f t="shared" si="84"/>
        <v>0</v>
      </c>
      <c r="R68" s="135">
        <f t="shared" si="84"/>
        <v>0</v>
      </c>
      <c r="S68" s="136">
        <f t="shared" si="62"/>
        <v>0</v>
      </c>
      <c r="T68" s="135">
        <f t="shared" si="84"/>
        <v>0</v>
      </c>
      <c r="U68" s="135">
        <f t="shared" si="84"/>
        <v>0</v>
      </c>
      <c r="V68" s="136">
        <f t="shared" si="63"/>
        <v>0</v>
      </c>
      <c r="W68" s="136">
        <f t="shared" ref="W68" si="85">SUM(W64:W67)</f>
        <v>29538.461538461535</v>
      </c>
      <c r="X68" s="137">
        <f t="shared" si="65"/>
        <v>29538.461538461535</v>
      </c>
      <c r="Y68" s="133"/>
      <c r="Z68" s="133">
        <f t="shared" si="55"/>
        <v>0</v>
      </c>
    </row>
    <row r="69" spans="1:26" hidden="1" outlineLevel="1">
      <c r="A69" s="1"/>
      <c r="B69" s="17" t="str">
        <f>'Gemeente A'!B69</f>
        <v>Media</v>
      </c>
      <c r="C69" s="492">
        <f>'V en W uitsplitsing'!H62</f>
        <v>6500</v>
      </c>
      <c r="D69" s="492">
        <f>'V en W uitsplitsing'!I62*(alg!$B$19)</f>
        <v>0</v>
      </c>
      <c r="E69" s="128"/>
      <c r="F69" s="129">
        <f>'kosten in EUR - Gemeente D'!B62</f>
        <v>0</v>
      </c>
      <c r="G69" s="130">
        <f>'kosten in EUR - Gemeente D'!C62</f>
        <v>0</v>
      </c>
      <c r="H69" s="130">
        <f>'kosten in EUR - Gemeente D'!D62</f>
        <v>0</v>
      </c>
      <c r="I69" s="130">
        <f>'kosten in EUR - Gemeente D'!E62</f>
        <v>0</v>
      </c>
      <c r="J69" s="130">
        <f>'kosten in EUR - Gemeente D'!F62</f>
        <v>0</v>
      </c>
      <c r="K69" s="131">
        <f t="shared" ref="K69:K73" si="86">SUM(F69:J69)</f>
        <v>0</v>
      </c>
      <c r="L69" s="129">
        <f>'kosten in EUR - Gemeente D'!H62</f>
        <v>0</v>
      </c>
      <c r="M69" s="130">
        <f>'kosten in EUR - Gemeente D'!I62</f>
        <v>0</v>
      </c>
      <c r="N69" s="130">
        <f>'kosten in EUR - Gemeente D'!J62</f>
        <v>0</v>
      </c>
      <c r="O69" s="131">
        <f t="shared" si="60"/>
        <v>0</v>
      </c>
      <c r="P69" s="129">
        <f>'kosten in EUR - Gemeente D'!L62</f>
        <v>0</v>
      </c>
      <c r="Q69" s="130">
        <f>'kosten in EUR - Gemeente D'!M62</f>
        <v>0</v>
      </c>
      <c r="R69" s="130">
        <f>'kosten in EUR - Gemeente D'!N62</f>
        <v>0</v>
      </c>
      <c r="S69" s="131">
        <f t="shared" si="62"/>
        <v>0</v>
      </c>
      <c r="T69" s="130">
        <f>'kosten in EUR - Gemeente D'!P62</f>
        <v>3000</v>
      </c>
      <c r="U69" s="130">
        <f>'kosten in EUR - Gemeente D'!Q62</f>
        <v>3500</v>
      </c>
      <c r="V69" s="131">
        <f t="shared" si="63"/>
        <v>6500</v>
      </c>
      <c r="W69" s="131">
        <f>'kosten in EUR - Gemeente D'!S62</f>
        <v>0</v>
      </c>
      <c r="X69" s="132">
        <f t="shared" si="65"/>
        <v>6500</v>
      </c>
      <c r="Y69" s="133"/>
      <c r="Z69" s="133">
        <f t="shared" si="55"/>
        <v>0</v>
      </c>
    </row>
    <row r="70" spans="1:26" hidden="1" outlineLevel="1">
      <c r="A70" s="1"/>
      <c r="B70" s="17" t="str">
        <f>'Gemeente A'!B70</f>
        <v>Tijdschriften &amp; Abonnementen</v>
      </c>
      <c r="C70" s="492">
        <f>'V en W uitsplitsing'!H63</f>
        <v>2500</v>
      </c>
      <c r="D70" s="492">
        <f>'V en W uitsplitsing'!I63*(alg!$B$19)</f>
        <v>0</v>
      </c>
      <c r="E70" s="128"/>
      <c r="F70" s="129">
        <f>'kosten in EUR - Gemeente D'!B63</f>
        <v>0</v>
      </c>
      <c r="G70" s="130">
        <f>'kosten in EUR - Gemeente D'!C63</f>
        <v>0</v>
      </c>
      <c r="H70" s="130">
        <f>'kosten in EUR - Gemeente D'!D63</f>
        <v>0</v>
      </c>
      <c r="I70" s="130">
        <f>'kosten in EUR - Gemeente D'!E63</f>
        <v>0</v>
      </c>
      <c r="J70" s="130">
        <f>'kosten in EUR - Gemeente D'!F63</f>
        <v>0</v>
      </c>
      <c r="K70" s="131">
        <f t="shared" si="86"/>
        <v>0</v>
      </c>
      <c r="L70" s="129">
        <f>'kosten in EUR - Gemeente D'!H63</f>
        <v>0</v>
      </c>
      <c r="M70" s="130">
        <f>'kosten in EUR - Gemeente D'!I63</f>
        <v>0</v>
      </c>
      <c r="N70" s="130">
        <f>'kosten in EUR - Gemeente D'!J63</f>
        <v>0</v>
      </c>
      <c r="O70" s="131">
        <f t="shared" si="60"/>
        <v>0</v>
      </c>
      <c r="P70" s="129">
        <f>'kosten in EUR - Gemeente D'!L63</f>
        <v>0</v>
      </c>
      <c r="Q70" s="130">
        <f>'kosten in EUR - Gemeente D'!M63</f>
        <v>0</v>
      </c>
      <c r="R70" s="130">
        <f>'kosten in EUR - Gemeente D'!N63</f>
        <v>0</v>
      </c>
      <c r="S70" s="131">
        <f t="shared" si="62"/>
        <v>0</v>
      </c>
      <c r="T70" s="130">
        <f>'kosten in EUR - Gemeente D'!P63</f>
        <v>0</v>
      </c>
      <c r="U70" s="130">
        <f>'kosten in EUR - Gemeente D'!Q63</f>
        <v>2500</v>
      </c>
      <c r="V70" s="131">
        <f t="shared" si="63"/>
        <v>2500</v>
      </c>
      <c r="W70" s="131">
        <f>'kosten in EUR - Gemeente D'!S63</f>
        <v>0</v>
      </c>
      <c r="X70" s="132">
        <f t="shared" si="65"/>
        <v>2500</v>
      </c>
      <c r="Y70" s="133"/>
      <c r="Z70" s="133">
        <f t="shared" si="55"/>
        <v>0</v>
      </c>
    </row>
    <row r="71" spans="1:26" hidden="1" outlineLevel="1">
      <c r="A71" s="1"/>
      <c r="B71" s="17" t="str">
        <f>'Gemeente A'!B71</f>
        <v>Kosten leenrecht</v>
      </c>
      <c r="C71" s="492">
        <f>'V en W uitsplitsing'!H64</f>
        <v>2500</v>
      </c>
      <c r="D71" s="492">
        <f>'V en W uitsplitsing'!I64*(alg!$B$19)</f>
        <v>0</v>
      </c>
      <c r="E71" s="128"/>
      <c r="F71" s="129">
        <f>'kosten in EUR - Gemeente D'!B64</f>
        <v>0</v>
      </c>
      <c r="G71" s="130">
        <f>'kosten in EUR - Gemeente D'!C64</f>
        <v>0</v>
      </c>
      <c r="H71" s="130">
        <f>'kosten in EUR - Gemeente D'!D64</f>
        <v>0</v>
      </c>
      <c r="I71" s="130">
        <f>'kosten in EUR - Gemeente D'!E64</f>
        <v>0</v>
      </c>
      <c r="J71" s="130">
        <f>'kosten in EUR - Gemeente D'!F64</f>
        <v>0</v>
      </c>
      <c r="K71" s="131">
        <f t="shared" si="86"/>
        <v>0</v>
      </c>
      <c r="L71" s="129">
        <f>'kosten in EUR - Gemeente D'!H64</f>
        <v>0</v>
      </c>
      <c r="M71" s="130">
        <f>'kosten in EUR - Gemeente D'!I64</f>
        <v>0</v>
      </c>
      <c r="N71" s="130">
        <f>'kosten in EUR - Gemeente D'!J64</f>
        <v>0</v>
      </c>
      <c r="O71" s="131">
        <f t="shared" si="60"/>
        <v>0</v>
      </c>
      <c r="P71" s="129">
        <f>'kosten in EUR - Gemeente D'!L64</f>
        <v>0</v>
      </c>
      <c r="Q71" s="130">
        <f>'kosten in EUR - Gemeente D'!M64</f>
        <v>0</v>
      </c>
      <c r="R71" s="130">
        <f>'kosten in EUR - Gemeente D'!N64</f>
        <v>0</v>
      </c>
      <c r="S71" s="131">
        <f t="shared" si="62"/>
        <v>0</v>
      </c>
      <c r="T71" s="130">
        <f>'kosten in EUR - Gemeente D'!P64</f>
        <v>1000</v>
      </c>
      <c r="U71" s="130">
        <f>'kosten in EUR - Gemeente D'!Q64</f>
        <v>1500</v>
      </c>
      <c r="V71" s="131">
        <f t="shared" si="63"/>
        <v>2500</v>
      </c>
      <c r="W71" s="131">
        <f>'kosten in EUR - Gemeente D'!S64</f>
        <v>0</v>
      </c>
      <c r="X71" s="132">
        <f t="shared" si="65"/>
        <v>2500</v>
      </c>
      <c r="Y71" s="133"/>
      <c r="Z71" s="133">
        <f t="shared" si="55"/>
        <v>0</v>
      </c>
    </row>
    <row r="72" spans="1:26" hidden="1" outlineLevel="1">
      <c r="A72" s="1"/>
      <c r="B72" s="17" t="str">
        <f>'Gemeente A'!B72</f>
        <v>Centraal collectioneren &amp; innovatiebijdragen</v>
      </c>
      <c r="C72" s="492">
        <f>'V en W uitsplitsing'!H65</f>
        <v>0</v>
      </c>
      <c r="D72" s="492">
        <f>'V en W uitsplitsing'!I65*(alg!$B$19)</f>
        <v>0</v>
      </c>
      <c r="E72" s="128"/>
      <c r="F72" s="129">
        <f>'kosten in EUR - Gemeente D'!B65</f>
        <v>0</v>
      </c>
      <c r="G72" s="130">
        <f>'kosten in EUR - Gemeente D'!C65</f>
        <v>0</v>
      </c>
      <c r="H72" s="130">
        <f>'kosten in EUR - Gemeente D'!D65</f>
        <v>0</v>
      </c>
      <c r="I72" s="130">
        <f>'kosten in EUR - Gemeente D'!E65</f>
        <v>0</v>
      </c>
      <c r="J72" s="130">
        <f>'kosten in EUR - Gemeente D'!F65</f>
        <v>0</v>
      </c>
      <c r="K72" s="131">
        <f t="shared" si="86"/>
        <v>0</v>
      </c>
      <c r="L72" s="129">
        <f>'kosten in EUR - Gemeente D'!H65</f>
        <v>0</v>
      </c>
      <c r="M72" s="130">
        <f>'kosten in EUR - Gemeente D'!I65</f>
        <v>0</v>
      </c>
      <c r="N72" s="130">
        <f>'kosten in EUR - Gemeente D'!J65</f>
        <v>0</v>
      </c>
      <c r="O72" s="131">
        <f t="shared" si="60"/>
        <v>0</v>
      </c>
      <c r="P72" s="129">
        <f>'kosten in EUR - Gemeente D'!L65</f>
        <v>0</v>
      </c>
      <c r="Q72" s="130">
        <f>'kosten in EUR - Gemeente D'!M65</f>
        <v>0</v>
      </c>
      <c r="R72" s="130">
        <f>'kosten in EUR - Gemeente D'!N65</f>
        <v>0</v>
      </c>
      <c r="S72" s="131">
        <f t="shared" si="62"/>
        <v>0</v>
      </c>
      <c r="T72" s="130">
        <f>'kosten in EUR - Gemeente D'!P65</f>
        <v>0</v>
      </c>
      <c r="U72" s="130">
        <f>'kosten in EUR - Gemeente D'!Q65</f>
        <v>0</v>
      </c>
      <c r="V72" s="131">
        <f t="shared" si="63"/>
        <v>0</v>
      </c>
      <c r="W72" s="131">
        <f>'kosten in EUR - Gemeente D'!S65</f>
        <v>0</v>
      </c>
      <c r="X72" s="132">
        <f t="shared" si="65"/>
        <v>0</v>
      </c>
      <c r="Y72" s="133"/>
      <c r="Z72" s="133">
        <f t="shared" si="55"/>
        <v>0</v>
      </c>
    </row>
    <row r="73" spans="1:26" hidden="1" outlineLevel="1">
      <c r="A73" s="1"/>
      <c r="B73" s="17" t="str">
        <f>'Gemeente A'!B73</f>
        <v>Overige media kosten</v>
      </c>
      <c r="C73" s="492">
        <f>'V en W uitsplitsing'!H66</f>
        <v>6000</v>
      </c>
      <c r="D73" s="492">
        <f>'V en W uitsplitsing'!I66*(alg!$B$19)</f>
        <v>9903.8461538461543</v>
      </c>
      <c r="E73" s="128"/>
      <c r="F73" s="129">
        <f>'kosten in EUR - Gemeente D'!B66</f>
        <v>0</v>
      </c>
      <c r="G73" s="130">
        <f>'kosten in EUR - Gemeente D'!C66</f>
        <v>0</v>
      </c>
      <c r="H73" s="130">
        <f>'kosten in EUR - Gemeente D'!D66</f>
        <v>0</v>
      </c>
      <c r="I73" s="130">
        <f>'kosten in EUR - Gemeente D'!E66</f>
        <v>0</v>
      </c>
      <c r="J73" s="130">
        <f>'kosten in EUR - Gemeente D'!F66</f>
        <v>0</v>
      </c>
      <c r="K73" s="131">
        <f t="shared" si="86"/>
        <v>0</v>
      </c>
      <c r="L73" s="129">
        <f>'kosten in EUR - Gemeente D'!H66</f>
        <v>0</v>
      </c>
      <c r="M73" s="130">
        <f>'kosten in EUR - Gemeente D'!I66</f>
        <v>0</v>
      </c>
      <c r="N73" s="130">
        <f>'kosten in EUR - Gemeente D'!J66</f>
        <v>0</v>
      </c>
      <c r="O73" s="131">
        <f t="shared" si="60"/>
        <v>0</v>
      </c>
      <c r="P73" s="129">
        <f>'kosten in EUR - Gemeente D'!L66</f>
        <v>0</v>
      </c>
      <c r="Q73" s="130">
        <f>'kosten in EUR - Gemeente D'!M66</f>
        <v>0</v>
      </c>
      <c r="R73" s="130">
        <f>'kosten in EUR - Gemeente D'!N66</f>
        <v>0</v>
      </c>
      <c r="S73" s="131">
        <f t="shared" si="62"/>
        <v>0</v>
      </c>
      <c r="T73" s="130">
        <f>'kosten in EUR - Gemeente D'!P66</f>
        <v>0</v>
      </c>
      <c r="U73" s="130">
        <f>'kosten in EUR - Gemeente D'!Q66</f>
        <v>0</v>
      </c>
      <c r="V73" s="131">
        <f t="shared" si="63"/>
        <v>0</v>
      </c>
      <c r="W73" s="131">
        <f>'kosten in EUR - Gemeente D'!S66</f>
        <v>15903.846153846154</v>
      </c>
      <c r="X73" s="132">
        <f t="shared" si="65"/>
        <v>15903.846153846154</v>
      </c>
      <c r="Y73" s="133"/>
      <c r="Z73" s="133">
        <f t="shared" si="55"/>
        <v>0</v>
      </c>
    </row>
    <row r="74" spans="1:26" collapsed="1">
      <c r="A74" s="1" t="s">
        <v>482</v>
      </c>
      <c r="C74" s="136">
        <f>SUM(C69:C73)</f>
        <v>17500</v>
      </c>
      <c r="D74" s="136">
        <f>SUM(D69:D73)</f>
        <v>9903.8461538461543</v>
      </c>
      <c r="E74" s="133"/>
      <c r="F74" s="134">
        <f>SUM(F69:F73)</f>
        <v>0</v>
      </c>
      <c r="G74" s="135">
        <f>SUM(G69:G73)</f>
        <v>0</v>
      </c>
      <c r="H74" s="135">
        <f>SUM(H69:H73)</f>
        <v>0</v>
      </c>
      <c r="I74" s="135">
        <f>SUM(I69:I73)</f>
        <v>0</v>
      </c>
      <c r="J74" s="135">
        <f>SUM(J69:J73)</f>
        <v>0</v>
      </c>
      <c r="K74" s="136">
        <f t="shared" si="58"/>
        <v>0</v>
      </c>
      <c r="L74" s="134">
        <f>SUM(L69:L73)</f>
        <v>0</v>
      </c>
      <c r="M74" s="135">
        <f>SUM(M69:M73)</f>
        <v>0</v>
      </c>
      <c r="N74" s="135">
        <f>SUM(N69:N73)</f>
        <v>0</v>
      </c>
      <c r="O74" s="136">
        <f t="shared" ref="O74:O87" si="87">SUM(L74:N74)</f>
        <v>0</v>
      </c>
      <c r="P74" s="134">
        <f>SUM(P69:P73)</f>
        <v>0</v>
      </c>
      <c r="Q74" s="135">
        <f>SUM(Q69:Q73)</f>
        <v>0</v>
      </c>
      <c r="R74" s="135">
        <f>SUM(R69:R73)</f>
        <v>0</v>
      </c>
      <c r="S74" s="136">
        <f t="shared" si="62"/>
        <v>0</v>
      </c>
      <c r="T74" s="135">
        <f>SUM(T69:T73)</f>
        <v>4000</v>
      </c>
      <c r="U74" s="135">
        <f>SUM(U69:U73)</f>
        <v>7500</v>
      </c>
      <c r="V74" s="136">
        <f t="shared" si="63"/>
        <v>11500</v>
      </c>
      <c r="W74" s="136">
        <f>SUM(W69:W73)</f>
        <v>15903.846153846154</v>
      </c>
      <c r="X74" s="137">
        <f t="shared" si="65"/>
        <v>27403.846153846156</v>
      </c>
      <c r="Y74" s="133"/>
      <c r="Z74" s="133">
        <f t="shared" si="55"/>
        <v>0</v>
      </c>
    </row>
    <row r="75" spans="1:26" hidden="1" outlineLevel="1">
      <c r="A75" s="1"/>
      <c r="B75" s="17" t="str">
        <f>'Gemeente A'!B75</f>
        <v>Kosten activiteiten</v>
      </c>
      <c r="C75" s="492">
        <f>'V en W uitsplitsing'!H68</f>
        <v>10000</v>
      </c>
      <c r="D75" s="492">
        <f>'V en W uitsplitsing'!I68*(alg!$B$19)</f>
        <v>2884.6153846153848</v>
      </c>
      <c r="E75" s="128"/>
      <c r="F75" s="129">
        <f>'kosten in EUR - Gemeente D'!B68</f>
        <v>1000</v>
      </c>
      <c r="G75" s="130">
        <f>'kosten in EUR - Gemeente D'!C68</f>
        <v>1000</v>
      </c>
      <c r="H75" s="130">
        <f>'kosten in EUR - Gemeente D'!D68</f>
        <v>1000</v>
      </c>
      <c r="I75" s="130">
        <f>'kosten in EUR - Gemeente D'!E68</f>
        <v>1000</v>
      </c>
      <c r="J75" s="130">
        <f>'kosten in EUR - Gemeente D'!F68</f>
        <v>1000</v>
      </c>
      <c r="K75" s="131">
        <f t="shared" ref="K75:K76" si="88">SUM(F75:J75)</f>
        <v>5000</v>
      </c>
      <c r="L75" s="129">
        <f>'kosten in EUR - Gemeente D'!H68</f>
        <v>500</v>
      </c>
      <c r="M75" s="130">
        <f>'kosten in EUR - Gemeente D'!I68</f>
        <v>500</v>
      </c>
      <c r="N75" s="130">
        <f>'kosten in EUR - Gemeente D'!J68</f>
        <v>500</v>
      </c>
      <c r="O75" s="131">
        <f t="shared" si="87"/>
        <v>1500</v>
      </c>
      <c r="P75" s="129">
        <f>'kosten in EUR - Gemeente D'!L68</f>
        <v>500</v>
      </c>
      <c r="Q75" s="130">
        <f>'kosten in EUR - Gemeente D'!M68</f>
        <v>500</v>
      </c>
      <c r="R75" s="130">
        <f>'kosten in EUR - Gemeente D'!N68</f>
        <v>500</v>
      </c>
      <c r="S75" s="131">
        <f t="shared" si="62"/>
        <v>1500</v>
      </c>
      <c r="T75" s="130">
        <f>'kosten in EUR - Gemeente D'!P68</f>
        <v>0</v>
      </c>
      <c r="U75" s="130">
        <f>'kosten in EUR - Gemeente D'!Q68</f>
        <v>0</v>
      </c>
      <c r="V75" s="131">
        <f t="shared" si="63"/>
        <v>0</v>
      </c>
      <c r="W75" s="131">
        <f>'kosten in EUR - Gemeente D'!S68</f>
        <v>4884.6153846153848</v>
      </c>
      <c r="X75" s="132">
        <f t="shared" si="65"/>
        <v>12884.615384615385</v>
      </c>
      <c r="Y75" s="133"/>
      <c r="Z75" s="133">
        <f t="shared" si="55"/>
        <v>0</v>
      </c>
    </row>
    <row r="76" spans="1:26" hidden="1" outlineLevel="1">
      <c r="A76" s="1"/>
      <c r="B76" s="17" t="str">
        <f>'Gemeente A'!B76</f>
        <v>Overige specifieke kosten</v>
      </c>
      <c r="C76" s="492">
        <f>'V en W uitsplitsing'!H69</f>
        <v>0</v>
      </c>
      <c r="D76" s="492">
        <f>'V en W uitsplitsing'!I69*(alg!$B$19)</f>
        <v>1923.0769230769231</v>
      </c>
      <c r="E76" s="128"/>
      <c r="F76" s="129">
        <f>'kosten in EUR - Gemeente D'!B69</f>
        <v>0</v>
      </c>
      <c r="G76" s="130">
        <f>'kosten in EUR - Gemeente D'!C69</f>
        <v>0</v>
      </c>
      <c r="H76" s="130">
        <f>'kosten in EUR - Gemeente D'!D69</f>
        <v>0</v>
      </c>
      <c r="I76" s="130">
        <f>'kosten in EUR - Gemeente D'!E69</f>
        <v>0</v>
      </c>
      <c r="J76" s="130">
        <f>'kosten in EUR - Gemeente D'!F69</f>
        <v>0</v>
      </c>
      <c r="K76" s="131">
        <f t="shared" si="88"/>
        <v>0</v>
      </c>
      <c r="L76" s="129">
        <f>'kosten in EUR - Gemeente D'!H69</f>
        <v>0</v>
      </c>
      <c r="M76" s="130">
        <f>'kosten in EUR - Gemeente D'!I69</f>
        <v>0</v>
      </c>
      <c r="N76" s="130">
        <f>'kosten in EUR - Gemeente D'!J69</f>
        <v>0</v>
      </c>
      <c r="O76" s="131">
        <f t="shared" si="87"/>
        <v>0</v>
      </c>
      <c r="P76" s="129">
        <f>'kosten in EUR - Gemeente D'!L69</f>
        <v>0</v>
      </c>
      <c r="Q76" s="130">
        <f>'kosten in EUR - Gemeente D'!M69</f>
        <v>0</v>
      </c>
      <c r="R76" s="130">
        <f>'kosten in EUR - Gemeente D'!N69</f>
        <v>0</v>
      </c>
      <c r="S76" s="131">
        <f t="shared" si="62"/>
        <v>0</v>
      </c>
      <c r="T76" s="130">
        <f>'kosten in EUR - Gemeente D'!P69</f>
        <v>0</v>
      </c>
      <c r="U76" s="130">
        <f>'kosten in EUR - Gemeente D'!Q69</f>
        <v>0</v>
      </c>
      <c r="V76" s="131">
        <f t="shared" si="63"/>
        <v>0</v>
      </c>
      <c r="W76" s="131">
        <f>'kosten in EUR - Gemeente D'!S69</f>
        <v>1923.0769230769231</v>
      </c>
      <c r="X76" s="132">
        <f t="shared" si="65"/>
        <v>1923.0769230769231</v>
      </c>
      <c r="Y76" s="133"/>
      <c r="Z76" s="133">
        <f t="shared" si="55"/>
        <v>0</v>
      </c>
    </row>
    <row r="77" spans="1:26">
      <c r="A77" s="1" t="s">
        <v>483</v>
      </c>
      <c r="C77" s="136">
        <f>SUM(C75:C76)</f>
        <v>10000</v>
      </c>
      <c r="D77" s="136">
        <f>SUM(D75:D76)</f>
        <v>4807.6923076923076</v>
      </c>
      <c r="E77" s="133"/>
      <c r="F77" s="134">
        <f>SUM(F75:F76)</f>
        <v>1000</v>
      </c>
      <c r="G77" s="135">
        <f t="shared" ref="G77:J77" si="89">SUM(G75:G76)</f>
        <v>1000</v>
      </c>
      <c r="H77" s="135">
        <f t="shared" si="89"/>
        <v>1000</v>
      </c>
      <c r="I77" s="135">
        <f t="shared" ref="I77" si="90">SUM(I75:I76)</f>
        <v>1000</v>
      </c>
      <c r="J77" s="135">
        <f t="shared" si="89"/>
        <v>1000</v>
      </c>
      <c r="K77" s="136">
        <f t="shared" si="58"/>
        <v>5000</v>
      </c>
      <c r="L77" s="134">
        <f t="shared" ref="L77:N77" si="91">SUM(L75:L76)</f>
        <v>500</v>
      </c>
      <c r="M77" s="135">
        <f t="shared" si="91"/>
        <v>500</v>
      </c>
      <c r="N77" s="135">
        <f t="shared" si="91"/>
        <v>500</v>
      </c>
      <c r="O77" s="136">
        <f t="shared" si="87"/>
        <v>1500</v>
      </c>
      <c r="P77" s="134">
        <f t="shared" ref="P77:U77" si="92">SUM(P75:P76)</f>
        <v>500</v>
      </c>
      <c r="Q77" s="135">
        <f t="shared" si="92"/>
        <v>500</v>
      </c>
      <c r="R77" s="135">
        <f t="shared" si="92"/>
        <v>500</v>
      </c>
      <c r="S77" s="136">
        <f t="shared" si="62"/>
        <v>1500</v>
      </c>
      <c r="T77" s="135">
        <f t="shared" si="92"/>
        <v>0</v>
      </c>
      <c r="U77" s="135">
        <f t="shared" si="92"/>
        <v>0</v>
      </c>
      <c r="V77" s="136">
        <f t="shared" si="63"/>
        <v>0</v>
      </c>
      <c r="W77" s="300">
        <f t="shared" ref="W77" si="93">SUM(W75:W76)</f>
        <v>6807.6923076923076</v>
      </c>
      <c r="X77" s="137">
        <f t="shared" si="65"/>
        <v>14807.692307692309</v>
      </c>
      <c r="Y77" s="133"/>
      <c r="Z77" s="133">
        <f t="shared" si="55"/>
        <v>0</v>
      </c>
    </row>
    <row r="78" spans="1:26" collapsed="1">
      <c r="A78" s="1" t="s">
        <v>47</v>
      </c>
      <c r="C78" s="136">
        <f>'V en W uitsplitsing'!H71</f>
        <v>0</v>
      </c>
      <c r="D78" s="492">
        <f>'V en W uitsplitsing'!I71*(alg!$B$19)</f>
        <v>288.46153846153845</v>
      </c>
      <c r="E78" s="133"/>
      <c r="F78" s="134">
        <f>'kosten in EUR - Gemeente D'!B71</f>
        <v>0</v>
      </c>
      <c r="G78" s="135">
        <f>'kosten in EUR - Gemeente D'!C71</f>
        <v>0</v>
      </c>
      <c r="H78" s="135">
        <f>'kosten in EUR - Gemeente D'!D71</f>
        <v>0</v>
      </c>
      <c r="I78" s="135">
        <f>'kosten in EUR - Gemeente D'!E71</f>
        <v>0</v>
      </c>
      <c r="J78" s="135">
        <f>'kosten in EUR - Gemeente D'!F71</f>
        <v>0</v>
      </c>
      <c r="K78" s="136">
        <f t="shared" ref="K78:K80" si="94">SUM(F78:J78)</f>
        <v>0</v>
      </c>
      <c r="L78" s="134">
        <f>'kosten in EUR - Gemeente D'!H71</f>
        <v>0</v>
      </c>
      <c r="M78" s="135">
        <f>'kosten in EUR - Gemeente D'!I71</f>
        <v>0</v>
      </c>
      <c r="N78" s="135">
        <f>'kosten in EUR - Gemeente D'!J71</f>
        <v>0</v>
      </c>
      <c r="O78" s="136">
        <f t="shared" si="87"/>
        <v>0</v>
      </c>
      <c r="P78" s="134">
        <f>'kosten in EUR - Gemeente D'!L71</f>
        <v>0</v>
      </c>
      <c r="Q78" s="135">
        <f>'kosten in EUR - Gemeente D'!M71</f>
        <v>0</v>
      </c>
      <c r="R78" s="135">
        <f>'kosten in EUR - Gemeente D'!N71</f>
        <v>0</v>
      </c>
      <c r="S78" s="136">
        <f t="shared" si="62"/>
        <v>0</v>
      </c>
      <c r="T78" s="135">
        <f>'kosten in EUR - Gemeente D'!P71</f>
        <v>0</v>
      </c>
      <c r="U78" s="135">
        <f>'kosten in EUR - Gemeente D'!Q71</f>
        <v>0</v>
      </c>
      <c r="V78" s="136">
        <f t="shared" si="63"/>
        <v>0</v>
      </c>
      <c r="W78" s="300">
        <f>'kosten in EUR - Gemeente D'!S71</f>
        <v>288.46153846153845</v>
      </c>
      <c r="X78" s="137">
        <f t="shared" si="65"/>
        <v>288.46153846153845</v>
      </c>
      <c r="Y78" s="133"/>
      <c r="Z78" s="133">
        <f t="shared" si="55"/>
        <v>0</v>
      </c>
    </row>
    <row r="79" spans="1:26" hidden="1" outlineLevel="1">
      <c r="A79" s="1"/>
      <c r="B79" s="17" t="str">
        <f>'Gemeente A'!B79</f>
        <v>Afschrijvingskosten</v>
      </c>
      <c r="C79" s="492">
        <f>'V en W uitsplitsing'!H72</f>
        <v>0</v>
      </c>
      <c r="D79" s="136">
        <f>'V en W uitsplitsing'!I72*(alg!$B$19)</f>
        <v>7692.3076923076924</v>
      </c>
      <c r="E79" s="128"/>
      <c r="F79" s="129">
        <f>'kosten in EUR - Gemeente D'!B72</f>
        <v>0</v>
      </c>
      <c r="G79" s="130">
        <f>'kosten in EUR - Gemeente D'!C72</f>
        <v>0</v>
      </c>
      <c r="H79" s="130">
        <f>'kosten in EUR - Gemeente D'!D72</f>
        <v>0</v>
      </c>
      <c r="I79" s="130">
        <f>'kosten in EUR - Gemeente D'!E72</f>
        <v>0</v>
      </c>
      <c r="J79" s="130">
        <f>'kosten in EUR - Gemeente D'!F72</f>
        <v>0</v>
      </c>
      <c r="K79" s="131">
        <f t="shared" si="94"/>
        <v>0</v>
      </c>
      <c r="L79" s="129">
        <f>'kosten in EUR - Gemeente D'!H72</f>
        <v>0</v>
      </c>
      <c r="M79" s="130">
        <f>'kosten in EUR - Gemeente D'!I72</f>
        <v>0</v>
      </c>
      <c r="N79" s="130">
        <f>'kosten in EUR - Gemeente D'!J72</f>
        <v>0</v>
      </c>
      <c r="O79" s="131">
        <f t="shared" si="87"/>
        <v>0</v>
      </c>
      <c r="P79" s="129">
        <f>'kosten in EUR - Gemeente D'!L72</f>
        <v>0</v>
      </c>
      <c r="Q79" s="130">
        <f>'kosten in EUR - Gemeente D'!M72</f>
        <v>0</v>
      </c>
      <c r="R79" s="130">
        <f>'kosten in EUR - Gemeente D'!N72</f>
        <v>0</v>
      </c>
      <c r="S79" s="131">
        <f t="shared" si="62"/>
        <v>0</v>
      </c>
      <c r="T79" s="130">
        <f>'kosten in EUR - Gemeente D'!P72</f>
        <v>0</v>
      </c>
      <c r="U79" s="130">
        <f>'kosten in EUR - Gemeente D'!Q72</f>
        <v>0</v>
      </c>
      <c r="V79" s="131">
        <f t="shared" si="63"/>
        <v>0</v>
      </c>
      <c r="W79" s="131">
        <f>'kosten in EUR - Gemeente D'!S72</f>
        <v>7692.3076923076924</v>
      </c>
      <c r="X79" s="132">
        <f t="shared" si="65"/>
        <v>7692.3076923076924</v>
      </c>
      <c r="Y79" s="133"/>
      <c r="Z79" s="133">
        <f t="shared" si="55"/>
        <v>0</v>
      </c>
    </row>
    <row r="80" spans="1:26" hidden="1" outlineLevel="1">
      <c r="A80" s="1"/>
      <c r="B80" s="17" t="str">
        <f>'Gemeente A'!B80</f>
        <v>Bank- en rentekosten</v>
      </c>
      <c r="C80" s="492">
        <f>'V en W uitsplitsing'!H73</f>
        <v>0</v>
      </c>
      <c r="D80" s="136">
        <f>'V en W uitsplitsing'!I73*(alg!$B$19)</f>
        <v>769.23076923076928</v>
      </c>
      <c r="E80" s="128"/>
      <c r="F80" s="129">
        <f>'kosten in EUR - Gemeente D'!B73</f>
        <v>0</v>
      </c>
      <c r="G80" s="130">
        <f>'kosten in EUR - Gemeente D'!C73</f>
        <v>0</v>
      </c>
      <c r="H80" s="130">
        <f>'kosten in EUR - Gemeente D'!D73</f>
        <v>0</v>
      </c>
      <c r="I80" s="130">
        <f>'kosten in EUR - Gemeente D'!E73</f>
        <v>0</v>
      </c>
      <c r="J80" s="130">
        <f>'kosten in EUR - Gemeente D'!F73</f>
        <v>0</v>
      </c>
      <c r="K80" s="131">
        <f t="shared" si="94"/>
        <v>0</v>
      </c>
      <c r="L80" s="129">
        <f>'kosten in EUR - Gemeente D'!H73</f>
        <v>0</v>
      </c>
      <c r="M80" s="130">
        <f>'kosten in EUR - Gemeente D'!I73</f>
        <v>0</v>
      </c>
      <c r="N80" s="130">
        <f>'kosten in EUR - Gemeente D'!J73</f>
        <v>0</v>
      </c>
      <c r="O80" s="131">
        <f t="shared" si="87"/>
        <v>0</v>
      </c>
      <c r="P80" s="129">
        <f>'kosten in EUR - Gemeente D'!L73</f>
        <v>0</v>
      </c>
      <c r="Q80" s="130">
        <f>'kosten in EUR - Gemeente D'!M73</f>
        <v>0</v>
      </c>
      <c r="R80" s="130">
        <f>'kosten in EUR - Gemeente D'!N73</f>
        <v>0</v>
      </c>
      <c r="S80" s="131">
        <f t="shared" si="62"/>
        <v>0</v>
      </c>
      <c r="T80" s="130">
        <f>'kosten in EUR - Gemeente D'!P73</f>
        <v>0</v>
      </c>
      <c r="U80" s="130">
        <f>'kosten in EUR - Gemeente D'!Q73</f>
        <v>0</v>
      </c>
      <c r="V80" s="131">
        <f t="shared" si="63"/>
        <v>0</v>
      </c>
      <c r="W80" s="131">
        <f>'kosten in EUR - Gemeente D'!S73</f>
        <v>769.23076923076928</v>
      </c>
      <c r="X80" s="132">
        <f t="shared" si="65"/>
        <v>769.23076923076928</v>
      </c>
      <c r="Y80" s="133"/>
      <c r="Z80" s="133">
        <f t="shared" si="55"/>
        <v>0</v>
      </c>
    </row>
    <row r="81" spans="1:26" collapsed="1">
      <c r="A81" s="1" t="s">
        <v>484</v>
      </c>
      <c r="C81" s="136">
        <f>SUM(C79:C80)</f>
        <v>0</v>
      </c>
      <c r="D81" s="136">
        <f>SUM(D79:D80)</f>
        <v>8461.538461538461</v>
      </c>
      <c r="E81" s="133"/>
      <c r="F81" s="134">
        <f>SUM(F79:F80)</f>
        <v>0</v>
      </c>
      <c r="G81" s="135">
        <f t="shared" ref="G81:J81" si="95">SUM(G79:G80)</f>
        <v>0</v>
      </c>
      <c r="H81" s="135">
        <f t="shared" si="95"/>
        <v>0</v>
      </c>
      <c r="I81" s="135">
        <f t="shared" ref="I81" si="96">SUM(I79:I80)</f>
        <v>0</v>
      </c>
      <c r="J81" s="135">
        <f t="shared" si="95"/>
        <v>0</v>
      </c>
      <c r="K81" s="136">
        <f t="shared" si="58"/>
        <v>0</v>
      </c>
      <c r="L81" s="134">
        <f t="shared" ref="L81:N81" si="97">SUM(L79:L80)</f>
        <v>0</v>
      </c>
      <c r="M81" s="135">
        <f t="shared" si="97"/>
        <v>0</v>
      </c>
      <c r="N81" s="135">
        <f t="shared" si="97"/>
        <v>0</v>
      </c>
      <c r="O81" s="136">
        <f t="shared" si="87"/>
        <v>0</v>
      </c>
      <c r="P81" s="134">
        <f t="shared" ref="P81:U81" si="98">SUM(P79:P80)</f>
        <v>0</v>
      </c>
      <c r="Q81" s="135">
        <f t="shared" si="98"/>
        <v>0</v>
      </c>
      <c r="R81" s="135">
        <f t="shared" si="98"/>
        <v>0</v>
      </c>
      <c r="S81" s="136">
        <f t="shared" si="62"/>
        <v>0</v>
      </c>
      <c r="T81" s="135">
        <f t="shared" si="98"/>
        <v>0</v>
      </c>
      <c r="U81" s="135">
        <f t="shared" si="98"/>
        <v>0</v>
      </c>
      <c r="V81" s="136">
        <f t="shared" si="63"/>
        <v>0</v>
      </c>
      <c r="W81" s="136">
        <f t="shared" ref="W81" si="99">SUM(W79:W80)</f>
        <v>8461.538461538461</v>
      </c>
      <c r="X81" s="137">
        <f t="shared" si="65"/>
        <v>8461.538461538461</v>
      </c>
      <c r="Y81" s="133"/>
      <c r="Z81" s="133">
        <f t="shared" si="55"/>
        <v>0</v>
      </c>
    </row>
    <row r="82" spans="1:26" hidden="1" outlineLevel="1">
      <c r="A82" s="1"/>
      <c r="B82" s="17" t="str">
        <f>'Gemeente A'!B82</f>
        <v>Vrije Rubriek 1</v>
      </c>
      <c r="C82" s="492">
        <f>'V en W uitsplitsing'!H75</f>
        <v>0</v>
      </c>
      <c r="D82" s="492">
        <f>'V en W uitsplitsing'!C75+'V en W uitsplitsing'!D75</f>
        <v>0</v>
      </c>
      <c r="E82" s="128"/>
      <c r="F82" s="129">
        <f>'kosten in EUR - Gemeente D'!B75</f>
        <v>0</v>
      </c>
      <c r="G82" s="130">
        <f>'kosten in EUR - Gemeente D'!C75</f>
        <v>0</v>
      </c>
      <c r="H82" s="130">
        <f>'kosten in EUR - Gemeente D'!D75</f>
        <v>0</v>
      </c>
      <c r="I82" s="130">
        <f>'kosten in EUR - Gemeente D'!E75</f>
        <v>0</v>
      </c>
      <c r="J82" s="130">
        <f>'kosten in EUR - Gemeente D'!F75</f>
        <v>0</v>
      </c>
      <c r="K82" s="131">
        <f t="shared" ref="K82:K83" si="100">SUM(F82:J82)</f>
        <v>0</v>
      </c>
      <c r="L82" s="129">
        <f>'kosten in EUR - Gemeente D'!H75</f>
        <v>0</v>
      </c>
      <c r="M82" s="130">
        <f>'kosten in EUR - Gemeente D'!I75</f>
        <v>0</v>
      </c>
      <c r="N82" s="130">
        <f>'kosten in EUR - Gemeente D'!J75</f>
        <v>0</v>
      </c>
      <c r="O82" s="131">
        <f t="shared" si="87"/>
        <v>0</v>
      </c>
      <c r="P82" s="129">
        <f>'kosten in EUR - Gemeente D'!L75</f>
        <v>0</v>
      </c>
      <c r="Q82" s="130">
        <f>'kosten in EUR - Gemeente D'!M75</f>
        <v>0</v>
      </c>
      <c r="R82" s="130">
        <f>'kosten in EUR - Gemeente D'!N75</f>
        <v>0</v>
      </c>
      <c r="S82" s="131">
        <f t="shared" si="62"/>
        <v>0</v>
      </c>
      <c r="T82" s="130">
        <f>'kosten in EUR - Gemeente D'!P75</f>
        <v>0</v>
      </c>
      <c r="U82" s="130">
        <f>'kosten in EUR - Gemeente D'!Q75</f>
        <v>0</v>
      </c>
      <c r="V82" s="131">
        <f t="shared" si="63"/>
        <v>0</v>
      </c>
      <c r="W82" s="131">
        <f>'kosten in EUR - Gemeente D'!S75</f>
        <v>0</v>
      </c>
      <c r="X82" s="132">
        <f t="shared" si="65"/>
        <v>0</v>
      </c>
      <c r="Y82" s="133"/>
      <c r="Z82" s="133">
        <f t="shared" si="55"/>
        <v>0</v>
      </c>
    </row>
    <row r="83" spans="1:26" hidden="1" outlineLevel="1">
      <c r="A83" s="1"/>
      <c r="B83" s="17" t="str">
        <f>'Gemeente A'!B83</f>
        <v>Vrije Rubriek 1 overig</v>
      </c>
      <c r="C83" s="492">
        <f>'V en W uitsplitsing'!H76</f>
        <v>0</v>
      </c>
      <c r="D83" s="492">
        <f>'V en W uitsplitsing'!C76+'V en W uitsplitsing'!D76</f>
        <v>0</v>
      </c>
      <c r="E83" s="128"/>
      <c r="F83" s="129">
        <f>'kosten in EUR - Gemeente D'!B76</f>
        <v>0</v>
      </c>
      <c r="G83" s="130">
        <f>'kosten in EUR - Gemeente D'!C76</f>
        <v>0</v>
      </c>
      <c r="H83" s="130">
        <f>'kosten in EUR - Gemeente D'!D76</f>
        <v>0</v>
      </c>
      <c r="I83" s="130">
        <f>'kosten in EUR - Gemeente D'!E76</f>
        <v>0</v>
      </c>
      <c r="J83" s="130">
        <f>'kosten in EUR - Gemeente D'!F76</f>
        <v>0</v>
      </c>
      <c r="K83" s="131">
        <f t="shared" si="100"/>
        <v>0</v>
      </c>
      <c r="L83" s="129">
        <f>'kosten in EUR - Gemeente D'!H76</f>
        <v>0</v>
      </c>
      <c r="M83" s="130">
        <f>'kosten in EUR - Gemeente D'!I76</f>
        <v>0</v>
      </c>
      <c r="N83" s="130">
        <f>'kosten in EUR - Gemeente D'!J76</f>
        <v>0</v>
      </c>
      <c r="O83" s="131">
        <f t="shared" si="87"/>
        <v>0</v>
      </c>
      <c r="P83" s="129">
        <f>'kosten in EUR - Gemeente D'!L76</f>
        <v>0</v>
      </c>
      <c r="Q83" s="130">
        <f>'kosten in EUR - Gemeente D'!M76</f>
        <v>0</v>
      </c>
      <c r="R83" s="130">
        <f>'kosten in EUR - Gemeente D'!N76</f>
        <v>0</v>
      </c>
      <c r="S83" s="131">
        <f t="shared" si="62"/>
        <v>0</v>
      </c>
      <c r="T83" s="130">
        <f>'kosten in EUR - Gemeente D'!P76</f>
        <v>0</v>
      </c>
      <c r="U83" s="130">
        <f>'kosten in EUR - Gemeente D'!Q76</f>
        <v>0</v>
      </c>
      <c r="V83" s="131">
        <f t="shared" si="63"/>
        <v>0</v>
      </c>
      <c r="W83" s="131">
        <f>'kosten in EUR - Gemeente D'!S76</f>
        <v>0</v>
      </c>
      <c r="X83" s="132">
        <f t="shared" si="65"/>
        <v>0</v>
      </c>
      <c r="Y83" s="133"/>
      <c r="Z83" s="133">
        <f t="shared" si="55"/>
        <v>0</v>
      </c>
    </row>
    <row r="84" spans="1:26" collapsed="1">
      <c r="A84" s="1" t="s">
        <v>485</v>
      </c>
      <c r="C84" s="137">
        <f>SUM(C82:C83)</f>
        <v>0</v>
      </c>
      <c r="D84" s="137">
        <f>SUM(D82:D83)</f>
        <v>0</v>
      </c>
      <c r="E84" s="133"/>
      <c r="F84" s="134">
        <f>SUM(F82:F83)</f>
        <v>0</v>
      </c>
      <c r="G84" s="135">
        <f t="shared" ref="G84:J84" si="101">SUM(G82:G83)</f>
        <v>0</v>
      </c>
      <c r="H84" s="135">
        <f t="shared" si="101"/>
        <v>0</v>
      </c>
      <c r="I84" s="135">
        <f t="shared" ref="I84" si="102">SUM(I82:I83)</f>
        <v>0</v>
      </c>
      <c r="J84" s="135">
        <f t="shared" si="101"/>
        <v>0</v>
      </c>
      <c r="K84" s="136">
        <f t="shared" si="58"/>
        <v>0</v>
      </c>
      <c r="L84" s="134">
        <f t="shared" ref="L84:N84" si="103">SUM(L82:L83)</f>
        <v>0</v>
      </c>
      <c r="M84" s="135">
        <f t="shared" si="103"/>
        <v>0</v>
      </c>
      <c r="N84" s="135">
        <f t="shared" si="103"/>
        <v>0</v>
      </c>
      <c r="O84" s="136">
        <f t="shared" si="87"/>
        <v>0</v>
      </c>
      <c r="P84" s="134">
        <f t="shared" ref="P84:U84" si="104">SUM(P82:P83)</f>
        <v>0</v>
      </c>
      <c r="Q84" s="135">
        <f t="shared" si="104"/>
        <v>0</v>
      </c>
      <c r="R84" s="135">
        <f t="shared" si="104"/>
        <v>0</v>
      </c>
      <c r="S84" s="136">
        <f t="shared" si="62"/>
        <v>0</v>
      </c>
      <c r="T84" s="135">
        <f t="shared" si="104"/>
        <v>0</v>
      </c>
      <c r="U84" s="135">
        <f t="shared" si="104"/>
        <v>0</v>
      </c>
      <c r="V84" s="136">
        <f t="shared" si="63"/>
        <v>0</v>
      </c>
      <c r="W84" s="136">
        <f t="shared" ref="W84" si="105">SUM(W82:W83)</f>
        <v>0</v>
      </c>
      <c r="X84" s="137">
        <f t="shared" si="65"/>
        <v>0</v>
      </c>
      <c r="Y84" s="133"/>
      <c r="Z84" s="133">
        <f t="shared" si="55"/>
        <v>0</v>
      </c>
    </row>
    <row r="85" spans="1:26" hidden="1" outlineLevel="1">
      <c r="A85" s="1"/>
      <c r="B85" s="17" t="str">
        <f>'Gemeente A'!B85</f>
        <v>Vrije Rubriek 2</v>
      </c>
      <c r="C85" s="492">
        <f>'V en W uitsplitsing'!H78</f>
        <v>0</v>
      </c>
      <c r="D85" s="492">
        <f>'V en W uitsplitsing'!C78+'V en W uitsplitsing'!D78</f>
        <v>0</v>
      </c>
      <c r="E85" s="128"/>
      <c r="F85" s="129">
        <f>'kosten in EUR - Gemeente D'!B78</f>
        <v>0</v>
      </c>
      <c r="G85" s="130">
        <f>'kosten in EUR - Gemeente D'!C78</f>
        <v>0</v>
      </c>
      <c r="H85" s="130">
        <f>'kosten in EUR - Gemeente D'!D78</f>
        <v>0</v>
      </c>
      <c r="I85" s="130">
        <f>'kosten in EUR - Gemeente D'!E78</f>
        <v>0</v>
      </c>
      <c r="J85" s="130">
        <f>'kosten in EUR - Gemeente D'!F78</f>
        <v>0</v>
      </c>
      <c r="K85" s="131">
        <f t="shared" ref="K85:K86" si="106">SUM(F85:J85)</f>
        <v>0</v>
      </c>
      <c r="L85" s="129">
        <f>'kosten in EUR - Gemeente D'!H78</f>
        <v>0</v>
      </c>
      <c r="M85" s="130">
        <f>'kosten in EUR - Gemeente D'!I78</f>
        <v>0</v>
      </c>
      <c r="N85" s="130">
        <f>'kosten in EUR - Gemeente D'!J78</f>
        <v>0</v>
      </c>
      <c r="O85" s="131">
        <f t="shared" si="87"/>
        <v>0</v>
      </c>
      <c r="P85" s="129">
        <f>'kosten in EUR - Gemeente D'!L78</f>
        <v>0</v>
      </c>
      <c r="Q85" s="130">
        <f>'kosten in EUR - Gemeente D'!M78</f>
        <v>0</v>
      </c>
      <c r="R85" s="130">
        <f>'kosten in EUR - Gemeente D'!N78</f>
        <v>0</v>
      </c>
      <c r="S85" s="131">
        <f t="shared" si="62"/>
        <v>0</v>
      </c>
      <c r="T85" s="130">
        <f>'kosten in EUR - Gemeente D'!P78</f>
        <v>0</v>
      </c>
      <c r="U85" s="130">
        <f>'kosten in EUR - Gemeente D'!Q78</f>
        <v>0</v>
      </c>
      <c r="V85" s="131">
        <f t="shared" si="63"/>
        <v>0</v>
      </c>
      <c r="W85" s="131">
        <f>'kosten in EUR - Gemeente D'!S78</f>
        <v>0</v>
      </c>
      <c r="X85" s="132">
        <f t="shared" si="65"/>
        <v>0</v>
      </c>
      <c r="Y85" s="133"/>
      <c r="Z85" s="133">
        <f t="shared" si="55"/>
        <v>0</v>
      </c>
    </row>
    <row r="86" spans="1:26" hidden="1" outlineLevel="1">
      <c r="A86" s="1"/>
      <c r="B86" s="17" t="str">
        <f>'Gemeente A'!B86</f>
        <v>Vrije Rubriek 2 overig</v>
      </c>
      <c r="C86" s="492">
        <f>'V en W uitsplitsing'!H79</f>
        <v>0</v>
      </c>
      <c r="D86" s="492">
        <f>'V en W uitsplitsing'!C79+'V en W uitsplitsing'!D79</f>
        <v>0</v>
      </c>
      <c r="E86" s="128"/>
      <c r="F86" s="129">
        <f>'kosten in EUR - Gemeente D'!B79</f>
        <v>0</v>
      </c>
      <c r="G86" s="130">
        <f>'kosten in EUR - Gemeente D'!C79</f>
        <v>0</v>
      </c>
      <c r="H86" s="130">
        <f>'kosten in EUR - Gemeente D'!D79</f>
        <v>0</v>
      </c>
      <c r="I86" s="130">
        <f>'kosten in EUR - Gemeente D'!E79</f>
        <v>0</v>
      </c>
      <c r="J86" s="130">
        <f>'kosten in EUR - Gemeente D'!F79</f>
        <v>0</v>
      </c>
      <c r="K86" s="131">
        <f t="shared" si="106"/>
        <v>0</v>
      </c>
      <c r="L86" s="129">
        <f>'kosten in EUR - Gemeente D'!H79</f>
        <v>0</v>
      </c>
      <c r="M86" s="130">
        <f>'kosten in EUR - Gemeente D'!I79</f>
        <v>0</v>
      </c>
      <c r="N86" s="130">
        <f>'kosten in EUR - Gemeente D'!J79</f>
        <v>0</v>
      </c>
      <c r="O86" s="131">
        <f t="shared" si="87"/>
        <v>0</v>
      </c>
      <c r="P86" s="129">
        <f>'kosten in EUR - Gemeente D'!L79</f>
        <v>0</v>
      </c>
      <c r="Q86" s="130">
        <f>'kosten in EUR - Gemeente D'!M79</f>
        <v>0</v>
      </c>
      <c r="R86" s="130">
        <f>'kosten in EUR - Gemeente D'!N79</f>
        <v>0</v>
      </c>
      <c r="S86" s="131">
        <f t="shared" si="62"/>
        <v>0</v>
      </c>
      <c r="T86" s="130">
        <f>'kosten in EUR - Gemeente D'!P79</f>
        <v>0</v>
      </c>
      <c r="U86" s="130">
        <f>'kosten in EUR - Gemeente D'!Q79</f>
        <v>0</v>
      </c>
      <c r="V86" s="131">
        <f t="shared" si="63"/>
        <v>0</v>
      </c>
      <c r="W86" s="131">
        <f>'kosten in EUR - Gemeente D'!S79</f>
        <v>0</v>
      </c>
      <c r="X86" s="132">
        <f t="shared" si="65"/>
        <v>0</v>
      </c>
      <c r="Y86" s="133"/>
      <c r="Z86" s="133">
        <f t="shared" si="55"/>
        <v>0</v>
      </c>
    </row>
    <row r="87" spans="1:26">
      <c r="A87" s="1" t="s">
        <v>486</v>
      </c>
      <c r="C87" s="137">
        <f>SUM(C85:C86)</f>
        <v>0</v>
      </c>
      <c r="D87" s="137">
        <f>SUM(D85:D86)</f>
        <v>0</v>
      </c>
      <c r="E87" s="133"/>
      <c r="F87" s="134">
        <f>SUM(F85:F86)</f>
        <v>0</v>
      </c>
      <c r="G87" s="135">
        <f t="shared" ref="G87:J87" si="107">SUM(G85:G86)</f>
        <v>0</v>
      </c>
      <c r="H87" s="135">
        <f t="shared" si="107"/>
        <v>0</v>
      </c>
      <c r="I87" s="135">
        <f t="shared" ref="I87" si="108">SUM(I85:I86)</f>
        <v>0</v>
      </c>
      <c r="J87" s="135">
        <f t="shared" si="107"/>
        <v>0</v>
      </c>
      <c r="K87" s="136">
        <f t="shared" ref="K87" si="109">SUM(F87:J87)</f>
        <v>0</v>
      </c>
      <c r="L87" s="134">
        <f t="shared" ref="L87:N87" si="110">SUM(L85:L86)</f>
        <v>0</v>
      </c>
      <c r="M87" s="135">
        <f t="shared" si="110"/>
        <v>0</v>
      </c>
      <c r="N87" s="135">
        <f t="shared" si="110"/>
        <v>0</v>
      </c>
      <c r="O87" s="136">
        <f t="shared" si="87"/>
        <v>0</v>
      </c>
      <c r="P87" s="134">
        <f t="shared" ref="P87:R87" si="111">SUM(P85:P86)</f>
        <v>0</v>
      </c>
      <c r="Q87" s="135">
        <f t="shared" si="111"/>
        <v>0</v>
      </c>
      <c r="R87" s="135">
        <f t="shared" si="111"/>
        <v>0</v>
      </c>
      <c r="S87" s="136">
        <f t="shared" si="62"/>
        <v>0</v>
      </c>
      <c r="T87" s="135">
        <f t="shared" ref="T87:U87" si="112">SUM(T85:T86)</f>
        <v>0</v>
      </c>
      <c r="U87" s="135">
        <f t="shared" si="112"/>
        <v>0</v>
      </c>
      <c r="V87" s="136">
        <f t="shared" si="63"/>
        <v>0</v>
      </c>
      <c r="W87" s="136">
        <f t="shared" ref="W87" si="113">SUM(W85:W86)</f>
        <v>0</v>
      </c>
      <c r="X87" s="137">
        <f t="shared" si="65"/>
        <v>0</v>
      </c>
      <c r="Y87" s="133"/>
      <c r="Z87" s="133">
        <f t="shared" si="55"/>
        <v>0</v>
      </c>
    </row>
    <row r="88" spans="1:26">
      <c r="A88" s="1"/>
      <c r="C88" s="137"/>
      <c r="D88" s="137"/>
      <c r="E88" s="133"/>
      <c r="F88" s="145"/>
      <c r="G88" s="146"/>
      <c r="H88" s="146"/>
      <c r="I88" s="146"/>
      <c r="J88" s="146"/>
      <c r="K88" s="147"/>
      <c r="L88" s="145"/>
      <c r="M88" s="146"/>
      <c r="N88" s="146"/>
      <c r="O88" s="147"/>
      <c r="P88" s="145"/>
      <c r="Q88" s="146"/>
      <c r="R88" s="146"/>
      <c r="S88" s="147"/>
      <c r="T88" s="146"/>
      <c r="U88" s="146"/>
      <c r="V88" s="147"/>
      <c r="W88" s="147"/>
      <c r="X88" s="148"/>
      <c r="Y88" s="133"/>
      <c r="Z88" s="133"/>
    </row>
    <row r="89" spans="1:26" ht="13.5" thickBot="1">
      <c r="A89" s="126"/>
      <c r="B89" s="127" t="s">
        <v>49</v>
      </c>
      <c r="C89" s="144">
        <f>C43+C52+C57+C62+C63+C68+C74+C77+C78+C81+C84+C87</f>
        <v>334572.57382399996</v>
      </c>
      <c r="D89" s="144">
        <f>D43+D52+D57+D62+D63+D68+D74+D77+D78+D81+D84+D87</f>
        <v>86923.076923076907</v>
      </c>
      <c r="E89" s="143"/>
      <c r="F89" s="141">
        <f>F43+F52+F57+F62+F63+F68+F74+F77+F78+F81+F84+F87</f>
        <v>14153.559327999999</v>
      </c>
      <c r="G89" s="142">
        <f t="shared" ref="G89:W89" si="114">G43+G52+G57+G62+G63+G68+G74+G77+G78+G81+G84+G87</f>
        <v>14190.793408000001</v>
      </c>
      <c r="H89" s="142">
        <f t="shared" si="114"/>
        <v>7980.1488640000016</v>
      </c>
      <c r="I89" s="142">
        <f t="shared" si="114"/>
        <v>7712.6840560000001</v>
      </c>
      <c r="J89" s="142">
        <f t="shared" si="114"/>
        <v>4535.3758959999996</v>
      </c>
      <c r="K89" s="144">
        <f t="shared" si="114"/>
        <v>48572.561551999999</v>
      </c>
      <c r="L89" s="141">
        <f t="shared" si="114"/>
        <v>19702.856191999999</v>
      </c>
      <c r="M89" s="142">
        <f t="shared" si="114"/>
        <v>13318.452608</v>
      </c>
      <c r="N89" s="142">
        <f t="shared" si="114"/>
        <v>13318.452608</v>
      </c>
      <c r="O89" s="144">
        <f t="shared" si="114"/>
        <v>46339.761407999998</v>
      </c>
      <c r="P89" s="141">
        <f t="shared" si="114"/>
        <v>12709.054832</v>
      </c>
      <c r="Q89" s="142">
        <f t="shared" si="114"/>
        <v>6660.9991040000004</v>
      </c>
      <c r="R89" s="142">
        <f t="shared" si="114"/>
        <v>6604.5274159999999</v>
      </c>
      <c r="S89" s="144">
        <f t="shared" si="114"/>
        <v>25974.581352000001</v>
      </c>
      <c r="T89" s="142">
        <f t="shared" si="114"/>
        <v>20224.129792</v>
      </c>
      <c r="U89" s="142">
        <f t="shared" si="114"/>
        <v>23724.129792</v>
      </c>
      <c r="V89" s="144">
        <f t="shared" si="114"/>
        <v>43948.259583999999</v>
      </c>
      <c r="W89" s="144">
        <f t="shared" si="114"/>
        <v>256660.48685107694</v>
      </c>
      <c r="X89" s="144">
        <f>K89+O89+V89+S89+W89</f>
        <v>421495.65074707696</v>
      </c>
      <c r="Y89" s="133"/>
      <c r="Z89" s="133">
        <f t="shared" si="55"/>
        <v>0</v>
      </c>
    </row>
    <row r="90" spans="1:26" ht="13.5" thickTop="1">
      <c r="C90" s="492"/>
      <c r="D90" s="492"/>
      <c r="E90" s="133"/>
      <c r="F90" s="145"/>
      <c r="G90" s="146"/>
      <c r="H90" s="146"/>
      <c r="I90" s="146"/>
      <c r="J90" s="146"/>
      <c r="K90" s="147"/>
      <c r="L90" s="145"/>
      <c r="M90" s="146"/>
      <c r="N90" s="146"/>
      <c r="O90" s="147"/>
      <c r="P90" s="145"/>
      <c r="Q90" s="146"/>
      <c r="R90" s="146"/>
      <c r="S90" s="147"/>
      <c r="T90" s="146"/>
      <c r="U90" s="146"/>
      <c r="V90" s="147"/>
      <c r="W90" s="147"/>
      <c r="X90" s="147"/>
      <c r="Y90" s="133"/>
      <c r="Z90" s="133"/>
    </row>
    <row r="91" spans="1:26">
      <c r="A91" s="1" t="s">
        <v>50</v>
      </c>
      <c r="C91" s="137">
        <v>0</v>
      </c>
      <c r="D91" s="136">
        <v>0</v>
      </c>
      <c r="E91" s="155"/>
      <c r="F91" s="134">
        <f>'kosten in EUR - Gemeente D'!B84</f>
        <v>22038.133987551628</v>
      </c>
      <c r="G91" s="135">
        <f>'kosten in EUR - Gemeente D'!C84</f>
        <v>22096.110191623484</v>
      </c>
      <c r="H91" s="135">
        <f>'kosten in EUR - Gemeente D'!D84</f>
        <v>12425.679352438292</v>
      </c>
      <c r="I91" s="135">
        <f>'kosten in EUR - Gemeente D'!E84</f>
        <v>12009.216953188807</v>
      </c>
      <c r="J91" s="135">
        <f>'kosten in EUR - Gemeente D'!F84</f>
        <v>7061.9142057239569</v>
      </c>
      <c r="K91" s="136">
        <f t="shared" ref="K91" si="115">SUM(F91:J91)</f>
        <v>75631.054690526158</v>
      </c>
      <c r="L91" s="134">
        <f>'kosten in EUR - Gemeente D'!H84</f>
        <v>30678.797794541402</v>
      </c>
      <c r="M91" s="135">
        <f>'kosten in EUR - Gemeente D'!I84</f>
        <v>20737.811336354222</v>
      </c>
      <c r="N91" s="135">
        <f>'kosten in EUR - Gemeente D'!J84</f>
        <v>20737.811336354222</v>
      </c>
      <c r="O91" s="136">
        <f>SUM(L91:N91)</f>
        <v>72154.420467249845</v>
      </c>
      <c r="P91" s="134">
        <f>'kosten in EUR - Gemeente D'!L84</f>
        <v>19788.93412971155</v>
      </c>
      <c r="Q91" s="135">
        <f>'kosten in EUR - Gemeente D'!M84</f>
        <v>10371.666048306784</v>
      </c>
      <c r="R91" s="135">
        <f>'kosten in EUR - Gemeente D'!N84</f>
        <v>10283.735472131139</v>
      </c>
      <c r="S91" s="136">
        <f t="shared" ref="S91" si="116">SUM(P91:R91)</f>
        <v>40444.335650149471</v>
      </c>
      <c r="T91" s="135">
        <f>'kosten in EUR - Gemeente D'!P84</f>
        <v>31490.459170648181</v>
      </c>
      <c r="U91" s="135">
        <f>'kosten in EUR - Gemeente D'!Q84</f>
        <v>36940.216872503253</v>
      </c>
      <c r="V91" s="136">
        <f t="shared" ref="V91" si="117">SUM(T91:U91)</f>
        <v>68430.676043151441</v>
      </c>
      <c r="W91" s="136">
        <f>'kosten in EUR - Gemeente D'!S84</f>
        <v>-256660.48685107694</v>
      </c>
      <c r="X91" s="137">
        <f t="shared" ref="X91" si="118">K91+O91+V91+S91+W91</f>
        <v>0</v>
      </c>
      <c r="Y91" s="155"/>
      <c r="Z91" s="133">
        <f t="shared" si="55"/>
        <v>0</v>
      </c>
    </row>
    <row r="92" spans="1:26" ht="13.5" thickBot="1">
      <c r="A92" s="1"/>
      <c r="C92" s="137"/>
      <c r="D92" s="137"/>
      <c r="E92" s="133"/>
      <c r="F92" s="145"/>
      <c r="G92" s="146"/>
      <c r="H92" s="146"/>
      <c r="I92" s="146"/>
      <c r="J92" s="146"/>
      <c r="K92" s="147"/>
      <c r="L92" s="145"/>
      <c r="M92" s="146"/>
      <c r="N92" s="146"/>
      <c r="O92" s="147"/>
      <c r="P92" s="145"/>
      <c r="Q92" s="146"/>
      <c r="R92" s="146"/>
      <c r="S92" s="147"/>
      <c r="T92" s="146"/>
      <c r="U92" s="146"/>
      <c r="V92" s="147"/>
      <c r="W92" s="147"/>
      <c r="X92" s="148"/>
      <c r="Y92" s="133"/>
      <c r="Z92" s="133"/>
    </row>
    <row r="93" spans="1:26" s="1" customFormat="1" ht="13.5" thickBot="1">
      <c r="A93" s="454"/>
      <c r="B93" s="455" t="s">
        <v>51</v>
      </c>
      <c r="C93" s="458">
        <f>C89+C91</f>
        <v>334572.57382399996</v>
      </c>
      <c r="D93" s="458">
        <f>D89+D91</f>
        <v>86923.076923076907</v>
      </c>
      <c r="E93" s="457"/>
      <c r="F93" s="456">
        <f>SUM(F89:F92)</f>
        <v>36191.693315551631</v>
      </c>
      <c r="G93" s="457">
        <f t="shared" ref="G93:W93" si="119">SUM(G89:G92)</f>
        <v>36286.903599623489</v>
      </c>
      <c r="H93" s="457">
        <f t="shared" si="119"/>
        <v>20405.828216438294</v>
      </c>
      <c r="I93" s="457">
        <f t="shared" si="119"/>
        <v>19721.901009188805</v>
      </c>
      <c r="J93" s="457">
        <f t="shared" si="119"/>
        <v>11597.290101723956</v>
      </c>
      <c r="K93" s="458">
        <f t="shared" si="119"/>
        <v>124203.61624252616</v>
      </c>
      <c r="L93" s="456">
        <f t="shared" si="119"/>
        <v>50381.653986541402</v>
      </c>
      <c r="M93" s="457">
        <f t="shared" si="119"/>
        <v>34056.263944354221</v>
      </c>
      <c r="N93" s="457">
        <f t="shared" si="119"/>
        <v>34056.263944354221</v>
      </c>
      <c r="O93" s="458">
        <f t="shared" si="119"/>
        <v>118494.18187524984</v>
      </c>
      <c r="P93" s="456">
        <f t="shared" si="119"/>
        <v>32497.988961711548</v>
      </c>
      <c r="Q93" s="457">
        <f t="shared" si="119"/>
        <v>17032.665152306785</v>
      </c>
      <c r="R93" s="457">
        <f t="shared" si="119"/>
        <v>16888.262888131139</v>
      </c>
      <c r="S93" s="458">
        <f t="shared" si="119"/>
        <v>66418.917002149479</v>
      </c>
      <c r="T93" s="457">
        <f t="shared" si="119"/>
        <v>51714.58896264818</v>
      </c>
      <c r="U93" s="457">
        <f t="shared" si="119"/>
        <v>60664.346664503253</v>
      </c>
      <c r="V93" s="458">
        <f t="shared" si="119"/>
        <v>112378.93562715144</v>
      </c>
      <c r="W93" s="458">
        <f t="shared" si="119"/>
        <v>0</v>
      </c>
      <c r="X93" s="458">
        <f>K93+O93+V93+S93+W93</f>
        <v>421495.65074707696</v>
      </c>
      <c r="Y93" s="342"/>
      <c r="Z93" s="133">
        <f t="shared" si="55"/>
        <v>0</v>
      </c>
    </row>
    <row r="94" spans="1:26" ht="13.5" thickBot="1">
      <c r="C94" s="494"/>
      <c r="D94" s="494"/>
      <c r="E94" s="133"/>
      <c r="F94" s="149"/>
      <c r="G94" s="150"/>
      <c r="H94" s="150"/>
      <c r="I94" s="150"/>
      <c r="J94" s="150"/>
      <c r="K94" s="148"/>
      <c r="L94" s="149"/>
      <c r="M94" s="150"/>
      <c r="N94" s="150"/>
      <c r="O94" s="148"/>
      <c r="P94" s="149"/>
      <c r="Q94" s="150"/>
      <c r="R94" s="150"/>
      <c r="S94" s="148"/>
      <c r="T94" s="150"/>
      <c r="U94" s="150"/>
      <c r="V94" s="148"/>
      <c r="W94" s="148"/>
      <c r="X94" s="148"/>
      <c r="Y94" s="133"/>
      <c r="Z94" s="133"/>
    </row>
    <row r="95" spans="1:26">
      <c r="A95" s="160" t="s">
        <v>52</v>
      </c>
      <c r="B95" s="161"/>
      <c r="C95" s="166">
        <f>C36-C93</f>
        <v>85427.426176000037</v>
      </c>
      <c r="D95" s="166">
        <f>D36-D93</f>
        <v>-86923.076923076907</v>
      </c>
      <c r="E95" s="163"/>
      <c r="F95" s="164">
        <f>F36-F93</f>
        <v>-26191.693315551631</v>
      </c>
      <c r="G95" s="162">
        <f t="shared" ref="G95:W95" si="120">G36-G93</f>
        <v>-26286.903599623489</v>
      </c>
      <c r="H95" s="162">
        <f t="shared" si="120"/>
        <v>-10405.828216438294</v>
      </c>
      <c r="I95" s="162">
        <f t="shared" si="120"/>
        <v>-9721.9010091888049</v>
      </c>
      <c r="J95" s="162">
        <f t="shared" si="120"/>
        <v>-1597.2901017239565</v>
      </c>
      <c r="K95" s="165">
        <f t="shared" si="120"/>
        <v>-74203.616242526157</v>
      </c>
      <c r="L95" s="164">
        <f t="shared" si="120"/>
        <v>-35381.653986541402</v>
      </c>
      <c r="M95" s="162">
        <f t="shared" si="120"/>
        <v>-19056.263944354221</v>
      </c>
      <c r="N95" s="162">
        <f t="shared" si="120"/>
        <v>-19056.263944354221</v>
      </c>
      <c r="O95" s="165">
        <f t="shared" si="120"/>
        <v>-73494.181875249837</v>
      </c>
      <c r="P95" s="164">
        <f t="shared" si="120"/>
        <v>-22497.988961711548</v>
      </c>
      <c r="Q95" s="162">
        <f t="shared" si="120"/>
        <v>-12032.665152306785</v>
      </c>
      <c r="R95" s="162">
        <f t="shared" si="120"/>
        <v>-11888.262888131139</v>
      </c>
      <c r="S95" s="165">
        <f t="shared" si="120"/>
        <v>-46418.917002149479</v>
      </c>
      <c r="T95" s="162">
        <f t="shared" si="120"/>
        <v>-51714.58896264818</v>
      </c>
      <c r="U95" s="162">
        <f t="shared" si="120"/>
        <v>-5664.3466645032531</v>
      </c>
      <c r="V95" s="165">
        <f t="shared" si="120"/>
        <v>-57378.935627151441</v>
      </c>
      <c r="W95" s="165">
        <f t="shared" si="120"/>
        <v>250000</v>
      </c>
      <c r="X95" s="166">
        <f>K95+O95+V95+S95+W95</f>
        <v>-1495.6507470769284</v>
      </c>
      <c r="Y95" s="150"/>
      <c r="Z95" s="133">
        <f t="shared" si="55"/>
        <v>0</v>
      </c>
    </row>
    <row r="96" spans="1:26">
      <c r="A96" s="1"/>
      <c r="C96" s="137"/>
      <c r="D96" s="137"/>
      <c r="E96" s="150"/>
      <c r="F96" s="134"/>
      <c r="G96" s="135"/>
      <c r="H96" s="135"/>
      <c r="I96" s="135"/>
      <c r="J96" s="135"/>
      <c r="K96" s="136"/>
      <c r="L96" s="134"/>
      <c r="M96" s="135"/>
      <c r="N96" s="135"/>
      <c r="O96" s="136"/>
      <c r="P96" s="134"/>
      <c r="Q96" s="135"/>
      <c r="R96" s="135"/>
      <c r="S96" s="136"/>
      <c r="T96" s="135"/>
      <c r="U96" s="135"/>
      <c r="V96" s="136"/>
      <c r="W96" s="136"/>
      <c r="X96" s="137"/>
      <c r="Y96" s="150"/>
      <c r="Z96" s="133"/>
    </row>
    <row r="97" spans="1:26">
      <c r="A97" s="1" t="s">
        <v>53</v>
      </c>
      <c r="C97" s="137">
        <v>0</v>
      </c>
      <c r="D97" s="136">
        <v>0</v>
      </c>
      <c r="E97" s="155"/>
      <c r="F97" s="134">
        <f>'kosten in EUR - Gemeente D'!B86</f>
        <v>21466.231769772665</v>
      </c>
      <c r="G97" s="135">
        <f>'kosten in EUR - Gemeente D'!C86</f>
        <v>21522.70345809442</v>
      </c>
      <c r="H97" s="135">
        <f>'kosten in EUR - Gemeente D'!D86</f>
        <v>12103.225846026009</v>
      </c>
      <c r="I97" s="135">
        <f>'kosten in EUR - Gemeente D'!E86</f>
        <v>11697.570884914747</v>
      </c>
      <c r="J97" s="135">
        <f>'kosten in EUR - Gemeente D'!F86</f>
        <v>6878.653481458482</v>
      </c>
      <c r="K97" s="136">
        <f>SUM(F97:J97)</f>
        <v>73668.385440266327</v>
      </c>
      <c r="L97" s="134">
        <f>'kosten in EUR - Gemeente D'!H86</f>
        <v>29882.665394792806</v>
      </c>
      <c r="M97" s="135">
        <f>'kosten in EUR - Gemeente D'!I86</f>
        <v>20199.653237222876</v>
      </c>
      <c r="N97" s="135">
        <f>'kosten in EUR - Gemeente D'!J86</f>
        <v>20199.653237222876</v>
      </c>
      <c r="O97" s="136">
        <f>SUM(L97:N97)</f>
        <v>70281.971869238565</v>
      </c>
      <c r="P97" s="134">
        <f>'kosten in EUR - Gemeente D'!L86</f>
        <v>19275.399938356848</v>
      </c>
      <c r="Q97" s="135">
        <f>'kosten in EUR - Gemeente D'!M86</f>
        <v>10102.515365293426</v>
      </c>
      <c r="R97" s="135">
        <f>'kosten in EUR - Gemeente D'!N86</f>
        <v>10016.866638005433</v>
      </c>
      <c r="S97" s="136">
        <f>SUM(P97:R97)</f>
        <v>39394.78194165571</v>
      </c>
      <c r="T97" s="135">
        <f>'kosten in EUR - Gemeente D'!P86</f>
        <v>30673.263692630651</v>
      </c>
      <c r="U97" s="135">
        <f>'kosten in EUR - Gemeente D'!Q86</f>
        <v>35981.597056208746</v>
      </c>
      <c r="V97" s="136">
        <f>SUM(T97:U97)</f>
        <v>66654.86074883939</v>
      </c>
      <c r="W97" s="136">
        <f>'kosten in EUR - Gemeente D'!S86</f>
        <v>-250000</v>
      </c>
      <c r="X97" s="137">
        <f t="shared" ref="X97" si="121">K97+O97+V97+S97+W97</f>
        <v>0</v>
      </c>
      <c r="Y97" s="155"/>
      <c r="Z97" s="133">
        <f t="shared" si="55"/>
        <v>0</v>
      </c>
    </row>
    <row r="98" spans="1:26" ht="13.5" thickBot="1">
      <c r="A98" s="1"/>
      <c r="C98" s="137"/>
      <c r="D98" s="137"/>
      <c r="E98" s="133"/>
      <c r="F98" s="145"/>
      <c r="G98" s="146"/>
      <c r="H98" s="146"/>
      <c r="I98" s="146"/>
      <c r="J98" s="146"/>
      <c r="K98" s="147"/>
      <c r="L98" s="145"/>
      <c r="M98" s="146"/>
      <c r="N98" s="146"/>
      <c r="O98" s="147"/>
      <c r="P98" s="145"/>
      <c r="Q98" s="146"/>
      <c r="R98" s="146"/>
      <c r="S98" s="147"/>
      <c r="T98" s="146"/>
      <c r="U98" s="146"/>
      <c r="V98" s="147"/>
      <c r="W98" s="147"/>
      <c r="X98" s="148"/>
      <c r="Y98" s="133"/>
      <c r="Z98" s="133"/>
    </row>
    <row r="99" spans="1:26" ht="13.5" thickBot="1">
      <c r="A99" s="124" t="s">
        <v>54</v>
      </c>
      <c r="B99" s="125"/>
      <c r="C99" s="432">
        <f>SUM(C95:C98)</f>
        <v>85427.426176000037</v>
      </c>
      <c r="D99" s="432">
        <f>SUM(D95:D98)</f>
        <v>-86923.076923076907</v>
      </c>
      <c r="E99" s="158"/>
      <c r="F99" s="156">
        <f>SUM(F95:F98)</f>
        <v>-4725.461545778966</v>
      </c>
      <c r="G99" s="157">
        <f t="shared" ref="G99:W99" si="122">SUM(G95:G98)</f>
        <v>-4764.2001415290688</v>
      </c>
      <c r="H99" s="157">
        <f t="shared" si="122"/>
        <v>1697.3976295877146</v>
      </c>
      <c r="I99" s="157">
        <f t="shared" si="122"/>
        <v>1975.6698757259419</v>
      </c>
      <c r="J99" s="157">
        <f t="shared" si="122"/>
        <v>5281.3633797345256</v>
      </c>
      <c r="K99" s="432">
        <f t="shared" si="122"/>
        <v>-535.23080225982994</v>
      </c>
      <c r="L99" s="156">
        <f t="shared" si="122"/>
        <v>-5498.9885917485954</v>
      </c>
      <c r="M99" s="157">
        <f t="shared" si="122"/>
        <v>1143.3892928686546</v>
      </c>
      <c r="N99" s="157">
        <f t="shared" si="122"/>
        <v>1143.3892928686546</v>
      </c>
      <c r="O99" s="432">
        <f t="shared" si="122"/>
        <v>-3212.2100060112716</v>
      </c>
      <c r="P99" s="156">
        <f t="shared" si="122"/>
        <v>-3222.5890233546997</v>
      </c>
      <c r="Q99" s="157">
        <f t="shared" si="122"/>
        <v>-1930.1497870133589</v>
      </c>
      <c r="R99" s="157">
        <f t="shared" si="122"/>
        <v>-1871.3962501257065</v>
      </c>
      <c r="S99" s="432">
        <f t="shared" si="122"/>
        <v>-7024.1350604937688</v>
      </c>
      <c r="T99" s="157">
        <f t="shared" si="122"/>
        <v>-21041.325270017529</v>
      </c>
      <c r="U99" s="157">
        <f t="shared" si="122"/>
        <v>30317.250391705493</v>
      </c>
      <c r="V99" s="432">
        <f t="shared" si="122"/>
        <v>9275.9251216879493</v>
      </c>
      <c r="W99" s="432">
        <f t="shared" si="122"/>
        <v>0</v>
      </c>
      <c r="X99" s="432">
        <f>K99+O99+V99+S99+W99</f>
        <v>-1495.6507470769211</v>
      </c>
      <c r="Y99" s="133"/>
      <c r="Z99" s="133">
        <f t="shared" si="55"/>
        <v>0</v>
      </c>
    </row>
    <row r="100" spans="1:26">
      <c r="C100" s="159"/>
      <c r="D100" s="495"/>
      <c r="E100" s="133"/>
      <c r="F100" s="149"/>
      <c r="G100" s="150"/>
      <c r="H100" s="150"/>
      <c r="I100" s="150"/>
      <c r="J100" s="150"/>
      <c r="K100" s="148"/>
      <c r="L100" s="149"/>
      <c r="M100" s="150"/>
      <c r="N100" s="150"/>
      <c r="O100" s="148"/>
      <c r="P100" s="149"/>
      <c r="Q100" s="150"/>
      <c r="R100" s="150"/>
      <c r="S100" s="148"/>
      <c r="T100" s="150"/>
      <c r="U100" s="150"/>
      <c r="V100" s="148"/>
      <c r="W100" s="148"/>
      <c r="X100" s="148"/>
      <c r="Y100" s="133"/>
      <c r="Z100" s="133"/>
    </row>
  </sheetData>
  <sheetProtection formatColumns="0" formatRows="0"/>
  <mergeCells count="19">
    <mergeCell ref="Q6:Q8"/>
    <mergeCell ref="F6:F8"/>
    <mergeCell ref="G6:G8"/>
    <mergeCell ref="H6:H8"/>
    <mergeCell ref="J6:J8"/>
    <mergeCell ref="K6:K8"/>
    <mergeCell ref="L6:L8"/>
    <mergeCell ref="M6:M8"/>
    <mergeCell ref="N6:N8"/>
    <mergeCell ref="O6:O8"/>
    <mergeCell ref="P6:P8"/>
    <mergeCell ref="I6:I8"/>
    <mergeCell ref="W6:W8"/>
    <mergeCell ref="X6:X8"/>
    <mergeCell ref="R6:R8"/>
    <mergeCell ref="S6:S8"/>
    <mergeCell ref="T6:T8"/>
    <mergeCell ref="U6:U8"/>
    <mergeCell ref="V6:V8"/>
  </mergeCells>
  <conditionalFormatting sqref="Z12:Z34 Z39:Z87 Z95:Z97">
    <cfRule type="cellIs" dxfId="28" priority="6" operator="between">
      <formula>-0.5</formula>
      <formula>0.5</formula>
    </cfRule>
  </conditionalFormatting>
  <conditionalFormatting sqref="Z36">
    <cfRule type="cellIs" dxfId="27" priority="5" operator="between">
      <formula>-0.5</formula>
      <formula>0.5</formula>
    </cfRule>
  </conditionalFormatting>
  <conditionalFormatting sqref="Z89">
    <cfRule type="cellIs" dxfId="26" priority="4" operator="between">
      <formula>-0.5</formula>
      <formula>0.5</formula>
    </cfRule>
  </conditionalFormatting>
  <conditionalFormatting sqref="Z91">
    <cfRule type="cellIs" dxfId="25" priority="3" operator="between">
      <formula>-0.5</formula>
      <formula>0.5</formula>
    </cfRule>
  </conditionalFormatting>
  <conditionalFormatting sqref="Z93">
    <cfRule type="cellIs" dxfId="24" priority="2" operator="between">
      <formula>-0.5</formula>
      <formula>0.5</formula>
    </cfRule>
  </conditionalFormatting>
  <conditionalFormatting sqref="Z99">
    <cfRule type="cellIs" dxfId="23" priority="1" operator="between">
      <formula>-0.5</formula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/>
    <pageSetUpPr fitToPage="1"/>
  </sheetPr>
  <dimension ref="A1:AB100"/>
  <sheetViews>
    <sheetView tabSelected="1" zoomScaleNormal="100" workbookViewId="0">
      <pane xSplit="2" ySplit="9" topLeftCell="C10" activePane="bottomRight" state="frozen"/>
      <selection pane="topRight" activeCell="E12" sqref="E12"/>
      <selection pane="bottomLeft" activeCell="E12" sqref="E12"/>
      <selection pane="bottomRight" activeCell="F91" sqref="F91"/>
    </sheetView>
  </sheetViews>
  <sheetFormatPr defaultRowHeight="12.75" outlineLevelRow="1" outlineLevelCol="1"/>
  <cols>
    <col min="1" max="1" width="5" customWidth="1"/>
    <col min="2" max="2" width="41.85546875" customWidth="1"/>
    <col min="3" max="4" width="11.85546875" style="18" hidden="1" customWidth="1"/>
    <col min="5" max="5" width="2.7109375" customWidth="1"/>
    <col min="6" max="8" width="16.7109375" hidden="1" customWidth="1" outlineLevel="1"/>
    <col min="9" max="9" width="19.28515625" hidden="1" customWidth="1" outlineLevel="1"/>
    <col min="10" max="10" width="17" hidden="1" customWidth="1" outlineLevel="1"/>
    <col min="11" max="11" width="17" customWidth="1" collapsed="1"/>
    <col min="12" max="14" width="19.85546875" hidden="1" customWidth="1" outlineLevel="1"/>
    <col min="15" max="15" width="21.85546875" customWidth="1" collapsed="1"/>
    <col min="16" max="16" width="11.42578125" hidden="1" customWidth="1" outlineLevel="1"/>
    <col min="17" max="17" width="18.42578125" hidden="1" customWidth="1" outlineLevel="1"/>
    <col min="18" max="18" width="13.28515625" hidden="1" customWidth="1" outlineLevel="1"/>
    <col min="19" max="19" width="15.85546875" customWidth="1" collapsed="1"/>
    <col min="20" max="20" width="18.28515625" hidden="1" customWidth="1" outlineLevel="1"/>
    <col min="21" max="21" width="17.140625" hidden="1" customWidth="1" outlineLevel="1"/>
    <col min="22" max="22" width="15.85546875" customWidth="1" collapsed="1"/>
    <col min="23" max="23" width="15.85546875" customWidth="1"/>
    <col min="24" max="24" width="15.42578125" style="17" customWidth="1"/>
    <col min="25" max="25" width="1.7109375" customWidth="1"/>
    <col min="26" max="26" width="12.5703125" bestFit="1" customWidth="1"/>
  </cols>
  <sheetData>
    <row r="1" spans="1:28">
      <c r="A1" s="29" t="str">
        <f>inhoud!A1</f>
        <v>BIBLIOTECA ROBUSTA</v>
      </c>
    </row>
    <row r="2" spans="1:28">
      <c r="A2" s="2"/>
      <c r="B2" s="2"/>
      <c r="C2" s="123"/>
    </row>
    <row r="4" spans="1:28" ht="15.75" thickBot="1">
      <c r="A4" s="5" t="str">
        <f>'V en W'!$A$4&amp;" Stichting"</f>
        <v>2. Exploitatiebegroting 2024 Stichting</v>
      </c>
      <c r="B4" s="1"/>
      <c r="C4" s="1"/>
      <c r="D4" s="1"/>
    </row>
    <row r="5" spans="1:28" ht="13.5" thickBot="1">
      <c r="B5" s="1"/>
      <c r="C5" s="491" t="s">
        <v>487</v>
      </c>
      <c r="D5" s="491" t="s">
        <v>487</v>
      </c>
      <c r="F5" s="91" t="str">
        <f>'pb verdeelsleutels'!A7</f>
        <v>1A</v>
      </c>
      <c r="G5" s="92" t="str">
        <f>'pb verdeelsleutels'!A8</f>
        <v>1B</v>
      </c>
      <c r="H5" s="92" t="str">
        <f>'pb verdeelsleutels'!A9</f>
        <v>1C</v>
      </c>
      <c r="I5" s="92" t="str">
        <f>'pb verdeelsleutels'!A10</f>
        <v>1D</v>
      </c>
      <c r="J5" s="92" t="str">
        <f>'pb verdeelsleutels'!A11</f>
        <v>1E</v>
      </c>
      <c r="K5" s="93"/>
      <c r="L5" s="91" t="str">
        <f>'pb verdeelsleutels'!A15</f>
        <v>2A</v>
      </c>
      <c r="M5" s="92" t="str">
        <f>'pb verdeelsleutels'!A16</f>
        <v>2B</v>
      </c>
      <c r="N5" s="92" t="str">
        <f>'pb verdeelsleutels'!A17</f>
        <v>2C</v>
      </c>
      <c r="O5" s="93"/>
      <c r="P5" s="91" t="str">
        <f>'pb verdeelsleutels'!A21</f>
        <v>3A</v>
      </c>
      <c r="Q5" s="92" t="str">
        <f>'pb verdeelsleutels'!A22</f>
        <v>3B</v>
      </c>
      <c r="R5" s="92" t="str">
        <f>'pb verdeelsleutels'!A23</f>
        <v>3C</v>
      </c>
      <c r="S5" s="93"/>
      <c r="T5" s="92" t="str">
        <f>'pb verdeelsleutels'!A27</f>
        <v>4A</v>
      </c>
      <c r="U5" s="92" t="str">
        <f>'pb verdeelsleutels'!A28</f>
        <v>4B</v>
      </c>
      <c r="V5" s="93"/>
      <c r="W5" s="92">
        <f>'pb verdeelsleutels'!A31</f>
        <v>5</v>
      </c>
      <c r="X5" s="171"/>
    </row>
    <row r="6" spans="1:28">
      <c r="B6" s="1"/>
      <c r="C6" s="94" t="s">
        <v>488</v>
      </c>
      <c r="D6" s="94" t="s">
        <v>488</v>
      </c>
      <c r="F6" s="608" t="str">
        <f>'pb verdeelsleutels'!$B$6</f>
        <v>Geletterde Samenleving</v>
      </c>
      <c r="G6" s="611" t="str">
        <f>'pb verdeelsleutels'!$B$6</f>
        <v>Geletterde Samenleving</v>
      </c>
      <c r="H6" s="611" t="str">
        <f>'pb verdeelsleutels'!$B$6</f>
        <v>Geletterde Samenleving</v>
      </c>
      <c r="I6" s="611" t="str">
        <f>'pb verdeelsleutels'!$B$6</f>
        <v>Geletterde Samenleving</v>
      </c>
      <c r="J6" s="603" t="str">
        <f>'pb verdeelsleutels'!$B$6</f>
        <v>Geletterde Samenleving</v>
      </c>
      <c r="K6" s="606" t="str">
        <f>'pb verdeelsleutels'!$B$6</f>
        <v>Geletterde Samenleving</v>
      </c>
      <c r="L6" s="608" t="str">
        <f>'pb verdeelsleutels'!$B$14</f>
        <v>Participatie in de informatiesamenleving</v>
      </c>
      <c r="M6" s="611" t="str">
        <f>'pb verdeelsleutels'!$B$14</f>
        <v>Participatie in de informatiesamenleving</v>
      </c>
      <c r="N6" s="611" t="str">
        <f>'pb verdeelsleutels'!$B$14</f>
        <v>Participatie in de informatiesamenleving</v>
      </c>
      <c r="O6" s="606" t="str">
        <f>'pb verdeelsleutels'!$B$14</f>
        <v>Participatie in de informatiesamenleving</v>
      </c>
      <c r="P6" s="608" t="str">
        <f>'pb verdeelsleutels'!$B$20</f>
        <v>Leven Lang Ontwikkelen</v>
      </c>
      <c r="Q6" s="611" t="str">
        <f>'pb verdeelsleutels'!$B$20</f>
        <v>Leven Lang Ontwikkelen</v>
      </c>
      <c r="R6" s="603" t="str">
        <f>'pb verdeelsleutels'!$B$20</f>
        <v>Leven Lang Ontwikkelen</v>
      </c>
      <c r="S6" s="606" t="str">
        <f>'pb verdeelsleutels'!$B$20</f>
        <v>Leven Lang Ontwikkelen</v>
      </c>
      <c r="T6" s="608" t="str">
        <f>'pb verdeelsleutels'!$B$26</f>
        <v>Leenservice</v>
      </c>
      <c r="U6" s="603" t="str">
        <f>'pb verdeelsleutels'!$B$26</f>
        <v>Leenservice</v>
      </c>
      <c r="V6" s="606" t="str">
        <f>'pb verdeelsleutels'!$B$26</f>
        <v>Leenservice</v>
      </c>
      <c r="W6" s="606" t="str">
        <f>'pb verdeelsleutels'!$B$31</f>
        <v>Organisatie</v>
      </c>
      <c r="X6" s="601" t="s">
        <v>466</v>
      </c>
      <c r="Z6" s="3" t="s">
        <v>467</v>
      </c>
    </row>
    <row r="7" spans="1:28">
      <c r="C7" s="94" t="s">
        <v>465</v>
      </c>
      <c r="D7" s="94" t="s">
        <v>10</v>
      </c>
      <c r="F7" s="609"/>
      <c r="G7" s="612"/>
      <c r="H7" s="612"/>
      <c r="I7" s="612"/>
      <c r="J7" s="604"/>
      <c r="K7" s="607"/>
      <c r="L7" s="609"/>
      <c r="M7" s="612"/>
      <c r="N7" s="612"/>
      <c r="O7" s="607"/>
      <c r="P7" s="609"/>
      <c r="Q7" s="612"/>
      <c r="R7" s="604"/>
      <c r="S7" s="607"/>
      <c r="T7" s="609"/>
      <c r="U7" s="604"/>
      <c r="V7" s="607"/>
      <c r="W7" s="607"/>
      <c r="X7" s="602"/>
    </row>
    <row r="8" spans="1:28">
      <c r="C8" s="94"/>
      <c r="D8" s="94"/>
      <c r="F8" s="610"/>
      <c r="G8" s="613"/>
      <c r="H8" s="613"/>
      <c r="I8" s="613"/>
      <c r="J8" s="605"/>
      <c r="K8" s="607"/>
      <c r="L8" s="610"/>
      <c r="M8" s="613"/>
      <c r="N8" s="613"/>
      <c r="O8" s="607"/>
      <c r="P8" s="610"/>
      <c r="Q8" s="613"/>
      <c r="R8" s="605"/>
      <c r="S8" s="607"/>
      <c r="T8" s="610"/>
      <c r="U8" s="605"/>
      <c r="V8" s="607"/>
      <c r="W8" s="607"/>
      <c r="X8" s="602"/>
    </row>
    <row r="9" spans="1:28" ht="54" customHeight="1" thickBot="1">
      <c r="C9" s="100"/>
      <c r="D9" s="100"/>
      <c r="F9" s="97" t="str">
        <f>'pb verdeelsleutels'!B7</f>
        <v>VVE 0-4 jaar</v>
      </c>
      <c r="G9" s="98" t="str">
        <f>'pb verdeelsleutels'!B8</f>
        <v>dBos</v>
      </c>
      <c r="H9" s="98" t="str">
        <f>'pb verdeelsleutels'!B9</f>
        <v>Voorleesexpress</v>
      </c>
      <c r="I9" s="98" t="str">
        <f>'pb verdeelsleutels'!B10</f>
        <v>Boekstartcoach</v>
      </c>
      <c r="J9" s="98" t="str">
        <f>'pb verdeelsleutels'!B11</f>
        <v>Programmering GS</v>
      </c>
      <c r="K9" s="99"/>
      <c r="L9" s="97" t="str">
        <f>'pb verdeelsleutels'!B15</f>
        <v>Digitaal Burgerschap</v>
      </c>
      <c r="M9" s="98" t="str">
        <f>'pb verdeelsleutels'!B16</f>
        <v>IDO</v>
      </c>
      <c r="N9" s="98" t="str">
        <f>'pb verdeelsleutels'!B17</f>
        <v>Programmering PIDIS</v>
      </c>
      <c r="O9" s="99"/>
      <c r="P9" s="167" t="str">
        <f>'pb verdeelsleutels'!B21</f>
        <v>Basisvaardigheden</v>
      </c>
      <c r="Q9" s="168" t="str">
        <f>'pb verdeelsleutels'!B22</f>
        <v>Persoonlijke ontwikkeling</v>
      </c>
      <c r="R9" s="168" t="str">
        <f>'pb verdeelsleutels'!B23</f>
        <v>Programmering LLO</v>
      </c>
      <c r="S9" s="100"/>
      <c r="T9" s="168" t="str">
        <f>'pb verdeelsleutels'!B27</f>
        <v>Leenservice 0-18 jaar</v>
      </c>
      <c r="U9" s="168" t="str">
        <f>'pb verdeelsleutels'!B28</f>
        <v>Leenservice 18+ jaar</v>
      </c>
      <c r="V9" s="100"/>
      <c r="W9" s="100"/>
      <c r="X9" s="100"/>
    </row>
    <row r="10" spans="1:28">
      <c r="C10" s="94"/>
      <c r="D10" s="94"/>
      <c r="F10" s="89"/>
      <c r="G10" s="3"/>
      <c r="H10" s="3"/>
      <c r="I10" s="3"/>
      <c r="J10" s="3"/>
      <c r="K10" s="94"/>
      <c r="L10" s="89"/>
      <c r="M10" s="3"/>
      <c r="N10" s="3"/>
      <c r="O10" s="94"/>
      <c r="P10" s="89"/>
      <c r="Q10" s="3"/>
      <c r="R10" s="3"/>
      <c r="S10" s="94"/>
      <c r="T10" s="3"/>
      <c r="U10" s="3"/>
      <c r="V10" s="94"/>
      <c r="W10" s="94"/>
      <c r="X10" s="172"/>
    </row>
    <row r="11" spans="1:28">
      <c r="A11" s="16" t="str">
        <f>'Gemeente A'!A11</f>
        <v>BATEN</v>
      </c>
      <c r="C11" s="95" t="s">
        <v>33</v>
      </c>
      <c r="D11" s="95" t="s">
        <v>33</v>
      </c>
      <c r="F11" s="90" t="s">
        <v>33</v>
      </c>
      <c r="G11" s="59" t="s">
        <v>33</v>
      </c>
      <c r="H11" s="59" t="s">
        <v>33</v>
      </c>
      <c r="I11" s="59" t="s">
        <v>33</v>
      </c>
      <c r="J11" s="59" t="s">
        <v>33</v>
      </c>
      <c r="K11" s="95" t="s">
        <v>33</v>
      </c>
      <c r="L11" s="90" t="s">
        <v>33</v>
      </c>
      <c r="M11" s="59" t="s">
        <v>33</v>
      </c>
      <c r="N11" s="59" t="s">
        <v>33</v>
      </c>
      <c r="O11" s="95" t="s">
        <v>33</v>
      </c>
      <c r="P11" s="90" t="s">
        <v>33</v>
      </c>
      <c r="Q11" s="59" t="s">
        <v>33</v>
      </c>
      <c r="R11" s="59" t="s">
        <v>33</v>
      </c>
      <c r="S11" s="95" t="s">
        <v>33</v>
      </c>
      <c r="T11" s="59" t="s">
        <v>33</v>
      </c>
      <c r="U11" s="59" t="s">
        <v>33</v>
      </c>
      <c r="V11" s="95" t="s">
        <v>33</v>
      </c>
      <c r="W11" s="95" t="s">
        <v>33</v>
      </c>
      <c r="X11" s="173" t="s">
        <v>33</v>
      </c>
      <c r="Z11" s="8"/>
    </row>
    <row r="12" spans="1:28" hidden="1" outlineLevel="1">
      <c r="A12" s="1"/>
      <c r="B12" s="17" t="str">
        <f>'Gemeente A'!B12</f>
        <v>Contributie opbrengsten</v>
      </c>
      <c r="C12" s="492">
        <f>'Gemeente A'!C12+'Gemeente B'!C12+'Gemeente C'!C12+'Gemeente D'!C12</f>
        <v>360000</v>
      </c>
      <c r="D12" s="492">
        <f>'Gemeente A'!D12+'Gemeente B'!D12+'Gemeente C'!D12+'Gemeente D'!D12</f>
        <v>0</v>
      </c>
      <c r="E12" s="128"/>
      <c r="F12" s="129">
        <f>'Gemeente A'!F12+'Gemeente B'!F12+'Gemeente C'!F12+'Gemeente D'!F12</f>
        <v>0</v>
      </c>
      <c r="G12" s="130">
        <f>'Gemeente A'!G12+'Gemeente B'!G12+'Gemeente C'!G12+'Gemeente D'!G12</f>
        <v>0</v>
      </c>
      <c r="H12" s="130">
        <f>'Gemeente A'!H12+'Gemeente B'!H12+'Gemeente C'!H12+'Gemeente D'!H12</f>
        <v>0</v>
      </c>
      <c r="I12" s="130">
        <f>'Gemeente A'!I12+'Gemeente B'!I12+'Gemeente C'!I12+'Gemeente D'!I12</f>
        <v>0</v>
      </c>
      <c r="J12" s="130">
        <f>'Gemeente A'!J12+'Gemeente B'!J12+'Gemeente C'!J12+'Gemeente D'!J12</f>
        <v>0</v>
      </c>
      <c r="K12" s="131">
        <f>'Gemeente A'!K12+'Gemeente B'!K12+'Gemeente C'!K12+'Gemeente D'!K12</f>
        <v>0</v>
      </c>
      <c r="L12" s="129">
        <f>'Gemeente A'!L12+'Gemeente B'!L12+'Gemeente C'!L12+'Gemeente D'!L12</f>
        <v>0</v>
      </c>
      <c r="M12" s="130">
        <f>'Gemeente A'!M12+'Gemeente B'!M12+'Gemeente C'!M12+'Gemeente D'!M12</f>
        <v>0</v>
      </c>
      <c r="N12" s="130">
        <f>'Gemeente A'!N12+'Gemeente B'!N12+'Gemeente C'!N12+'Gemeente D'!N12</f>
        <v>0</v>
      </c>
      <c r="O12" s="131">
        <f>'Gemeente A'!O12+'Gemeente B'!O12+'Gemeente C'!O12+'Gemeente D'!O12</f>
        <v>0</v>
      </c>
      <c r="P12" s="129">
        <f>'Gemeente A'!P12+'Gemeente B'!P12+'Gemeente C'!P12+'Gemeente D'!P12</f>
        <v>0</v>
      </c>
      <c r="Q12" s="130">
        <f>'Gemeente A'!Q12+'Gemeente B'!Q12+'Gemeente C'!Q12+'Gemeente D'!Q12</f>
        <v>0</v>
      </c>
      <c r="R12" s="130">
        <f>'Gemeente A'!R12+'Gemeente B'!R12+'Gemeente C'!R12+'Gemeente D'!R12</f>
        <v>0</v>
      </c>
      <c r="S12" s="131">
        <f>'Gemeente A'!S12+'Gemeente B'!S12+'Gemeente C'!S12+'Gemeente D'!S12</f>
        <v>0</v>
      </c>
      <c r="T12" s="130">
        <f>'Gemeente A'!T12+'Gemeente B'!T12+'Gemeente C'!T12+'Gemeente D'!T12</f>
        <v>0</v>
      </c>
      <c r="U12" s="130">
        <f>'Gemeente A'!U12+'Gemeente B'!U12+'Gemeente C'!U12+'Gemeente D'!U12</f>
        <v>360000</v>
      </c>
      <c r="V12" s="131">
        <f>'Gemeente A'!V12+'Gemeente B'!V12+'Gemeente C'!V12+'Gemeente D'!V12</f>
        <v>360000</v>
      </c>
      <c r="W12" s="131">
        <f>'Gemeente A'!W12+'Gemeente B'!W12+'Gemeente C'!W12+'Gemeente D'!W12</f>
        <v>0</v>
      </c>
      <c r="X12" s="132">
        <f>K12+O12+V12+S12+W12</f>
        <v>360000</v>
      </c>
      <c r="Y12" s="133"/>
      <c r="Z12" s="133">
        <f>X12-C12-D12</f>
        <v>0</v>
      </c>
    </row>
    <row r="13" spans="1:28" hidden="1" outlineLevel="1">
      <c r="A13" s="1"/>
      <c r="B13" s="17" t="str">
        <f>'Gemeente A'!B13</f>
        <v>Te laat gelden</v>
      </c>
      <c r="C13" s="492">
        <f>'Gemeente A'!C13+'Gemeente B'!C13+'Gemeente C'!C13+'Gemeente D'!C13</f>
        <v>0</v>
      </c>
      <c r="D13" s="492">
        <f>'Gemeente A'!D13+'Gemeente B'!D13+'Gemeente C'!D13+'Gemeente D'!D13</f>
        <v>0</v>
      </c>
      <c r="E13" s="128"/>
      <c r="F13" s="129">
        <f>'Gemeente A'!F13+'Gemeente B'!F13+'Gemeente C'!F13+'Gemeente D'!F13</f>
        <v>0</v>
      </c>
      <c r="G13" s="130">
        <f>'Gemeente A'!G13+'Gemeente B'!G13+'Gemeente C'!G13+'Gemeente D'!G13</f>
        <v>0</v>
      </c>
      <c r="H13" s="130">
        <f>'Gemeente A'!H13+'Gemeente B'!H13+'Gemeente C'!H13+'Gemeente D'!H13</f>
        <v>0</v>
      </c>
      <c r="I13" s="130">
        <f>'Gemeente A'!I13+'Gemeente B'!I13+'Gemeente C'!I13+'Gemeente D'!I13</f>
        <v>0</v>
      </c>
      <c r="J13" s="130">
        <f>'Gemeente A'!J13+'Gemeente B'!J13+'Gemeente C'!J13+'Gemeente D'!J13</f>
        <v>0</v>
      </c>
      <c r="K13" s="131">
        <f>'Gemeente A'!K13+'Gemeente B'!K13+'Gemeente C'!K13+'Gemeente D'!K13</f>
        <v>0</v>
      </c>
      <c r="L13" s="129">
        <f>'Gemeente A'!L13+'Gemeente B'!L13+'Gemeente C'!L13+'Gemeente D'!L13</f>
        <v>0</v>
      </c>
      <c r="M13" s="130">
        <f>'Gemeente A'!M13+'Gemeente B'!M13+'Gemeente C'!M13+'Gemeente D'!M13</f>
        <v>0</v>
      </c>
      <c r="N13" s="130">
        <f>'Gemeente A'!N13+'Gemeente B'!N13+'Gemeente C'!N13+'Gemeente D'!N13</f>
        <v>0</v>
      </c>
      <c r="O13" s="131">
        <f>'Gemeente A'!O13+'Gemeente B'!O13+'Gemeente C'!O13+'Gemeente D'!O13</f>
        <v>0</v>
      </c>
      <c r="P13" s="129">
        <f>'Gemeente A'!P13+'Gemeente B'!P13+'Gemeente C'!P13+'Gemeente D'!P13</f>
        <v>0</v>
      </c>
      <c r="Q13" s="130">
        <f>'Gemeente A'!Q13+'Gemeente B'!Q13+'Gemeente C'!Q13+'Gemeente D'!Q13</f>
        <v>0</v>
      </c>
      <c r="R13" s="130">
        <f>'Gemeente A'!R13+'Gemeente B'!R13+'Gemeente C'!R13+'Gemeente D'!R13</f>
        <v>0</v>
      </c>
      <c r="S13" s="131">
        <f>'Gemeente A'!S13+'Gemeente B'!S13+'Gemeente C'!S13+'Gemeente D'!S13</f>
        <v>0</v>
      </c>
      <c r="T13" s="130">
        <f>'Gemeente A'!T13+'Gemeente B'!T13+'Gemeente C'!T13+'Gemeente D'!T13</f>
        <v>0</v>
      </c>
      <c r="U13" s="130">
        <f>'Gemeente A'!U13+'Gemeente B'!U13+'Gemeente C'!U13+'Gemeente D'!U13</f>
        <v>0</v>
      </c>
      <c r="V13" s="131">
        <f>'Gemeente A'!V13+'Gemeente B'!V13+'Gemeente C'!V13+'Gemeente D'!V13</f>
        <v>0</v>
      </c>
      <c r="W13" s="131">
        <f>'Gemeente A'!W13+'Gemeente B'!W13+'Gemeente C'!W13+'Gemeente D'!W13</f>
        <v>0</v>
      </c>
      <c r="X13" s="132">
        <f t="shared" ref="X13:X34" si="0">K13+O13+V13+S13+W13</f>
        <v>0</v>
      </c>
      <c r="Y13" s="133"/>
      <c r="Z13" s="133">
        <f t="shared" ref="Z13:Z76" si="1">X13-C13-D13</f>
        <v>0</v>
      </c>
    </row>
    <row r="14" spans="1:28" hidden="1" outlineLevel="1">
      <c r="A14" s="1"/>
      <c r="B14" s="17" t="str">
        <f>'Gemeente A'!B14</f>
        <v>Overige gebruikersopbrengsten</v>
      </c>
      <c r="C14" s="492">
        <f>'Gemeente A'!C14+'Gemeente B'!C14+'Gemeente C'!C14+'Gemeente D'!C14</f>
        <v>0</v>
      </c>
      <c r="D14" s="492">
        <f>'Gemeente A'!D14+'Gemeente B'!D14+'Gemeente C'!D14+'Gemeente D'!D14</f>
        <v>0</v>
      </c>
      <c r="E14" s="128"/>
      <c r="F14" s="129">
        <f>'Gemeente A'!F14+'Gemeente B'!F14+'Gemeente C'!F14+'Gemeente D'!F14</f>
        <v>0</v>
      </c>
      <c r="G14" s="130">
        <f>'Gemeente A'!G14+'Gemeente B'!G14+'Gemeente C'!G14+'Gemeente D'!G14</f>
        <v>0</v>
      </c>
      <c r="H14" s="130">
        <f>'Gemeente A'!H14+'Gemeente B'!H14+'Gemeente C'!H14+'Gemeente D'!H14</f>
        <v>0</v>
      </c>
      <c r="I14" s="130">
        <f>'Gemeente A'!I14+'Gemeente B'!I14+'Gemeente C'!I14+'Gemeente D'!I14</f>
        <v>0</v>
      </c>
      <c r="J14" s="130">
        <f>'Gemeente A'!J14+'Gemeente B'!J14+'Gemeente C'!J14+'Gemeente D'!J14</f>
        <v>0</v>
      </c>
      <c r="K14" s="131">
        <f>'Gemeente A'!K14+'Gemeente B'!K14+'Gemeente C'!K14+'Gemeente D'!K14</f>
        <v>0</v>
      </c>
      <c r="L14" s="129">
        <f>'Gemeente A'!L14+'Gemeente B'!L14+'Gemeente C'!L14+'Gemeente D'!L14</f>
        <v>0</v>
      </c>
      <c r="M14" s="130">
        <f>'Gemeente A'!M14+'Gemeente B'!M14+'Gemeente C'!M14+'Gemeente D'!M14</f>
        <v>0</v>
      </c>
      <c r="N14" s="130">
        <f>'Gemeente A'!N14+'Gemeente B'!N14+'Gemeente C'!N14+'Gemeente D'!N14</f>
        <v>0</v>
      </c>
      <c r="O14" s="131">
        <f>'Gemeente A'!O14+'Gemeente B'!O14+'Gemeente C'!O14+'Gemeente D'!O14</f>
        <v>0</v>
      </c>
      <c r="P14" s="129">
        <f>'Gemeente A'!P14+'Gemeente B'!P14+'Gemeente C'!P14+'Gemeente D'!P14</f>
        <v>0</v>
      </c>
      <c r="Q14" s="130">
        <f>'Gemeente A'!Q14+'Gemeente B'!Q14+'Gemeente C'!Q14+'Gemeente D'!Q14</f>
        <v>0</v>
      </c>
      <c r="R14" s="130">
        <f>'Gemeente A'!R14+'Gemeente B'!R14+'Gemeente C'!R14+'Gemeente D'!R14</f>
        <v>0</v>
      </c>
      <c r="S14" s="131">
        <f>'Gemeente A'!S14+'Gemeente B'!S14+'Gemeente C'!S14+'Gemeente D'!S14</f>
        <v>0</v>
      </c>
      <c r="T14" s="130">
        <f>'Gemeente A'!T14+'Gemeente B'!T14+'Gemeente C'!T14+'Gemeente D'!T14</f>
        <v>0</v>
      </c>
      <c r="U14" s="130">
        <f>'Gemeente A'!U14+'Gemeente B'!U14+'Gemeente C'!U14+'Gemeente D'!U14</f>
        <v>0</v>
      </c>
      <c r="V14" s="131">
        <f>'Gemeente A'!V14+'Gemeente B'!V14+'Gemeente C'!V14+'Gemeente D'!V14</f>
        <v>0</v>
      </c>
      <c r="W14" s="131">
        <f>'Gemeente A'!W14+'Gemeente B'!W14+'Gemeente C'!W14+'Gemeente D'!W14</f>
        <v>0</v>
      </c>
      <c r="X14" s="132">
        <f t="shared" si="0"/>
        <v>0</v>
      </c>
      <c r="Y14" s="133"/>
      <c r="Z14" s="133">
        <f t="shared" si="1"/>
        <v>0</v>
      </c>
    </row>
    <row r="15" spans="1:28" collapsed="1">
      <c r="A15" s="19" t="str">
        <f>'Gemeente A'!A15</f>
        <v>Gebruikers opbrengsten</v>
      </c>
      <c r="B15" s="1"/>
      <c r="C15" s="136">
        <f>'Gemeente A'!C15+'Gemeente B'!C15+'Gemeente C'!C15+'Gemeente D'!C15</f>
        <v>360000</v>
      </c>
      <c r="D15" s="136">
        <f>'Gemeente A'!D15+'Gemeente B'!D15+'Gemeente C'!D15+'Gemeente D'!D15</f>
        <v>0</v>
      </c>
      <c r="E15" s="133"/>
      <c r="F15" s="134">
        <f>'Gemeente A'!F15+'Gemeente B'!F15+'Gemeente C'!F15+'Gemeente D'!F15</f>
        <v>0</v>
      </c>
      <c r="G15" s="135">
        <f>'Gemeente A'!G15+'Gemeente B'!G15+'Gemeente C'!G15+'Gemeente D'!G15</f>
        <v>0</v>
      </c>
      <c r="H15" s="135">
        <f>'Gemeente A'!H15+'Gemeente B'!H15+'Gemeente C'!H15+'Gemeente D'!H15</f>
        <v>0</v>
      </c>
      <c r="I15" s="135">
        <f>'Gemeente A'!I15+'Gemeente B'!I15+'Gemeente C'!I15+'Gemeente D'!I15</f>
        <v>0</v>
      </c>
      <c r="J15" s="135">
        <f>'Gemeente A'!J15+'Gemeente B'!J15+'Gemeente C'!J15+'Gemeente D'!J15</f>
        <v>0</v>
      </c>
      <c r="K15" s="136">
        <f>'Gemeente A'!K15+'Gemeente B'!K15+'Gemeente C'!K15+'Gemeente D'!K15</f>
        <v>0</v>
      </c>
      <c r="L15" s="134">
        <f>'Gemeente A'!L15+'Gemeente B'!L15+'Gemeente C'!L15+'Gemeente D'!L15</f>
        <v>0</v>
      </c>
      <c r="M15" s="135">
        <f>'Gemeente A'!M15+'Gemeente B'!M15+'Gemeente C'!M15+'Gemeente D'!M15</f>
        <v>0</v>
      </c>
      <c r="N15" s="135">
        <f>'Gemeente A'!N15+'Gemeente B'!N15+'Gemeente C'!N15+'Gemeente D'!N15</f>
        <v>0</v>
      </c>
      <c r="O15" s="136">
        <f>'Gemeente A'!O15+'Gemeente B'!O15+'Gemeente C'!O15+'Gemeente D'!O15</f>
        <v>0</v>
      </c>
      <c r="P15" s="134">
        <f>'Gemeente A'!P15+'Gemeente B'!P15+'Gemeente C'!P15+'Gemeente D'!P15</f>
        <v>0</v>
      </c>
      <c r="Q15" s="135">
        <f>'Gemeente A'!Q15+'Gemeente B'!Q15+'Gemeente C'!Q15+'Gemeente D'!Q15</f>
        <v>0</v>
      </c>
      <c r="R15" s="135">
        <f>'Gemeente A'!R15+'Gemeente B'!R15+'Gemeente C'!R15+'Gemeente D'!R15</f>
        <v>0</v>
      </c>
      <c r="S15" s="136">
        <f>'Gemeente A'!S15+'Gemeente B'!S15+'Gemeente C'!S15+'Gemeente D'!S15</f>
        <v>0</v>
      </c>
      <c r="T15" s="135">
        <f>'Gemeente A'!T15+'Gemeente B'!T15+'Gemeente C'!T15+'Gemeente D'!T15</f>
        <v>0</v>
      </c>
      <c r="U15" s="135">
        <f>'Gemeente A'!U15+'Gemeente B'!U15+'Gemeente C'!U15+'Gemeente D'!U15</f>
        <v>360000</v>
      </c>
      <c r="V15" s="136">
        <f>'Gemeente A'!V15+'Gemeente B'!V15+'Gemeente C'!V15+'Gemeente D'!V15</f>
        <v>360000</v>
      </c>
      <c r="W15" s="136">
        <f>'Gemeente A'!W15+'Gemeente B'!W15+'Gemeente C'!W15+'Gemeente D'!W15</f>
        <v>0</v>
      </c>
      <c r="X15" s="174">
        <f t="shared" si="0"/>
        <v>360000</v>
      </c>
      <c r="Y15" s="133"/>
      <c r="Z15" s="133">
        <f t="shared" si="1"/>
        <v>0</v>
      </c>
      <c r="AB15" s="370"/>
    </row>
    <row r="16" spans="1:28" hidden="1" outlineLevel="1">
      <c r="A16" s="1"/>
      <c r="B16" s="17" t="str">
        <f>'Gemeente A'!B16</f>
        <v>Verhuur ruimtes en gebouwen</v>
      </c>
      <c r="C16" s="492">
        <f>'Gemeente A'!C16+'Gemeente B'!C16+'Gemeente C'!C16+'Gemeente D'!C16</f>
        <v>0</v>
      </c>
      <c r="D16" s="492">
        <f>'Gemeente A'!D16+'Gemeente B'!D16+'Gemeente C'!D16+'Gemeente D'!D16</f>
        <v>0</v>
      </c>
      <c r="E16" s="128"/>
      <c r="F16" s="129">
        <f>'Gemeente A'!F16+'Gemeente B'!F16+'Gemeente C'!F16+'Gemeente D'!F16</f>
        <v>0</v>
      </c>
      <c r="G16" s="130">
        <f>'Gemeente A'!G16+'Gemeente B'!G16+'Gemeente C'!G16+'Gemeente D'!G16</f>
        <v>0</v>
      </c>
      <c r="H16" s="130">
        <f>'Gemeente A'!H16+'Gemeente B'!H16+'Gemeente C'!H16+'Gemeente D'!H16</f>
        <v>0</v>
      </c>
      <c r="I16" s="130">
        <f>'Gemeente A'!I16+'Gemeente B'!I16+'Gemeente C'!I16+'Gemeente D'!I16</f>
        <v>0</v>
      </c>
      <c r="J16" s="130">
        <f>'Gemeente A'!J16+'Gemeente B'!J16+'Gemeente C'!J16+'Gemeente D'!J16</f>
        <v>0</v>
      </c>
      <c r="K16" s="131">
        <f>'Gemeente A'!K16+'Gemeente B'!K16+'Gemeente C'!K16+'Gemeente D'!K16</f>
        <v>0</v>
      </c>
      <c r="L16" s="129">
        <f>'Gemeente A'!L16+'Gemeente B'!L16+'Gemeente C'!L16+'Gemeente D'!L16</f>
        <v>0</v>
      </c>
      <c r="M16" s="130">
        <f>'Gemeente A'!M16+'Gemeente B'!M16+'Gemeente C'!M16+'Gemeente D'!M16</f>
        <v>0</v>
      </c>
      <c r="N16" s="130">
        <f>'Gemeente A'!N16+'Gemeente B'!N16+'Gemeente C'!N16+'Gemeente D'!N16</f>
        <v>0</v>
      </c>
      <c r="O16" s="131">
        <f>'Gemeente A'!O16+'Gemeente B'!O16+'Gemeente C'!O16+'Gemeente D'!O16</f>
        <v>0</v>
      </c>
      <c r="P16" s="129">
        <f>'Gemeente A'!P16+'Gemeente B'!P16+'Gemeente C'!P16+'Gemeente D'!P16</f>
        <v>0</v>
      </c>
      <c r="Q16" s="130">
        <f>'Gemeente A'!Q16+'Gemeente B'!Q16+'Gemeente C'!Q16+'Gemeente D'!Q16</f>
        <v>0</v>
      </c>
      <c r="R16" s="130">
        <f>'Gemeente A'!R16+'Gemeente B'!R16+'Gemeente C'!R16+'Gemeente D'!R16</f>
        <v>0</v>
      </c>
      <c r="S16" s="131">
        <f>'Gemeente A'!S16+'Gemeente B'!S16+'Gemeente C'!S16+'Gemeente D'!S16</f>
        <v>0</v>
      </c>
      <c r="T16" s="130">
        <f>'Gemeente A'!T16+'Gemeente B'!T16+'Gemeente C'!T16+'Gemeente D'!T16</f>
        <v>0</v>
      </c>
      <c r="U16" s="130">
        <f>'Gemeente A'!U16+'Gemeente B'!U16+'Gemeente C'!U16+'Gemeente D'!U16</f>
        <v>0</v>
      </c>
      <c r="V16" s="131">
        <f>'Gemeente A'!V16+'Gemeente B'!V16+'Gemeente C'!V16+'Gemeente D'!V16</f>
        <v>0</v>
      </c>
      <c r="W16" s="131">
        <f>'Gemeente A'!W16+'Gemeente B'!W16+'Gemeente C'!W16+'Gemeente D'!W16</f>
        <v>0</v>
      </c>
      <c r="X16" s="132">
        <f t="shared" si="0"/>
        <v>0</v>
      </c>
      <c r="Y16" s="133"/>
      <c r="Z16" s="133">
        <f t="shared" si="1"/>
        <v>0</v>
      </c>
    </row>
    <row r="17" spans="1:28" hidden="1" outlineLevel="1">
      <c r="A17" s="1"/>
      <c r="B17" s="17" t="str">
        <f>'Gemeente A'!B17</f>
        <v>Dienstverlening scholen</v>
      </c>
      <c r="C17" s="492">
        <f>'Gemeente A'!C17+'Gemeente B'!C17+'Gemeente C'!C17+'Gemeente D'!C17</f>
        <v>0</v>
      </c>
      <c r="D17" s="492">
        <f>'Gemeente A'!D17+'Gemeente B'!D17+'Gemeente C'!D17+'Gemeente D'!D17</f>
        <v>0</v>
      </c>
      <c r="E17" s="128"/>
      <c r="F17" s="129">
        <f>'Gemeente A'!F17+'Gemeente B'!F17+'Gemeente C'!F17+'Gemeente D'!F17</f>
        <v>0</v>
      </c>
      <c r="G17" s="130">
        <f>'Gemeente A'!G17+'Gemeente B'!G17+'Gemeente C'!G17+'Gemeente D'!G17</f>
        <v>0</v>
      </c>
      <c r="H17" s="130">
        <f>'Gemeente A'!H17+'Gemeente B'!H17+'Gemeente C'!H17+'Gemeente D'!H17</f>
        <v>0</v>
      </c>
      <c r="I17" s="130">
        <f>'Gemeente A'!I17+'Gemeente B'!I17+'Gemeente C'!I17+'Gemeente D'!I17</f>
        <v>0</v>
      </c>
      <c r="J17" s="130">
        <f>'Gemeente A'!J17+'Gemeente B'!J17+'Gemeente C'!J17+'Gemeente D'!J17</f>
        <v>0</v>
      </c>
      <c r="K17" s="131">
        <f>'Gemeente A'!K17+'Gemeente B'!K17+'Gemeente C'!K17+'Gemeente D'!K17</f>
        <v>0</v>
      </c>
      <c r="L17" s="129">
        <f>'Gemeente A'!L17+'Gemeente B'!L17+'Gemeente C'!L17+'Gemeente D'!L17</f>
        <v>0</v>
      </c>
      <c r="M17" s="130">
        <f>'Gemeente A'!M17+'Gemeente B'!M17+'Gemeente C'!M17+'Gemeente D'!M17</f>
        <v>0</v>
      </c>
      <c r="N17" s="130">
        <f>'Gemeente A'!N17+'Gemeente B'!N17+'Gemeente C'!N17+'Gemeente D'!N17</f>
        <v>0</v>
      </c>
      <c r="O17" s="131">
        <f>'Gemeente A'!O17+'Gemeente B'!O17+'Gemeente C'!O17+'Gemeente D'!O17</f>
        <v>0</v>
      </c>
      <c r="P17" s="129">
        <f>'Gemeente A'!P17+'Gemeente B'!P17+'Gemeente C'!P17+'Gemeente D'!P17</f>
        <v>0</v>
      </c>
      <c r="Q17" s="130">
        <f>'Gemeente A'!Q17+'Gemeente B'!Q17+'Gemeente C'!Q17+'Gemeente D'!Q17</f>
        <v>0</v>
      </c>
      <c r="R17" s="130">
        <f>'Gemeente A'!R17+'Gemeente B'!R17+'Gemeente C'!R17+'Gemeente D'!R17</f>
        <v>0</v>
      </c>
      <c r="S17" s="131">
        <f>'Gemeente A'!S17+'Gemeente B'!S17+'Gemeente C'!S17+'Gemeente D'!S17</f>
        <v>0</v>
      </c>
      <c r="T17" s="130">
        <f>'Gemeente A'!T17+'Gemeente B'!T17+'Gemeente C'!T17+'Gemeente D'!T17</f>
        <v>0</v>
      </c>
      <c r="U17" s="130">
        <f>'Gemeente A'!U17+'Gemeente B'!U17+'Gemeente C'!U17+'Gemeente D'!U17</f>
        <v>0</v>
      </c>
      <c r="V17" s="131">
        <f>'Gemeente A'!V17+'Gemeente B'!V17+'Gemeente C'!V17+'Gemeente D'!V17</f>
        <v>0</v>
      </c>
      <c r="W17" s="131">
        <f>'Gemeente A'!W17+'Gemeente B'!W17+'Gemeente C'!W17+'Gemeente D'!W17</f>
        <v>0</v>
      </c>
      <c r="X17" s="132">
        <f t="shared" si="0"/>
        <v>0</v>
      </c>
      <c r="Y17" s="133"/>
      <c r="Z17" s="133">
        <f t="shared" si="1"/>
        <v>0</v>
      </c>
    </row>
    <row r="18" spans="1:28" hidden="1" outlineLevel="1">
      <c r="A18" s="1"/>
      <c r="B18" s="17" t="str">
        <f>'Gemeente A'!B18</f>
        <v>Activiteiten / Projecten</v>
      </c>
      <c r="C18" s="492">
        <f>'Gemeente A'!C18+'Gemeente B'!C18+'Gemeente C'!C18+'Gemeente D'!C18</f>
        <v>0</v>
      </c>
      <c r="D18" s="492">
        <f>'Gemeente A'!D18+'Gemeente B'!D18+'Gemeente C'!D18+'Gemeente D'!D18</f>
        <v>0</v>
      </c>
      <c r="E18" s="128"/>
      <c r="F18" s="129">
        <f>'Gemeente A'!F18+'Gemeente B'!F18+'Gemeente C'!F18+'Gemeente D'!F18</f>
        <v>0</v>
      </c>
      <c r="G18" s="130">
        <f>'Gemeente A'!G18+'Gemeente B'!G18+'Gemeente C'!G18+'Gemeente D'!G18</f>
        <v>0</v>
      </c>
      <c r="H18" s="130">
        <f>'Gemeente A'!H18+'Gemeente B'!H18+'Gemeente C'!H18+'Gemeente D'!H18</f>
        <v>0</v>
      </c>
      <c r="I18" s="130">
        <f>'Gemeente A'!I18+'Gemeente B'!I18+'Gemeente C'!I18+'Gemeente D'!I18</f>
        <v>0</v>
      </c>
      <c r="J18" s="130">
        <f>'Gemeente A'!J18+'Gemeente B'!J18+'Gemeente C'!J18+'Gemeente D'!J18</f>
        <v>0</v>
      </c>
      <c r="K18" s="131">
        <f>'Gemeente A'!K18+'Gemeente B'!K18+'Gemeente C'!K18+'Gemeente D'!K18</f>
        <v>0</v>
      </c>
      <c r="L18" s="129">
        <f>'Gemeente A'!L18+'Gemeente B'!L18+'Gemeente C'!L18+'Gemeente D'!L18</f>
        <v>0</v>
      </c>
      <c r="M18" s="130">
        <f>'Gemeente A'!M18+'Gemeente B'!M18+'Gemeente C'!M18+'Gemeente D'!M18</f>
        <v>0</v>
      </c>
      <c r="N18" s="130">
        <f>'Gemeente A'!N18+'Gemeente B'!N18+'Gemeente C'!N18+'Gemeente D'!N18</f>
        <v>0</v>
      </c>
      <c r="O18" s="131">
        <f>'Gemeente A'!O18+'Gemeente B'!O18+'Gemeente C'!O18+'Gemeente D'!O18</f>
        <v>0</v>
      </c>
      <c r="P18" s="129">
        <f>'Gemeente A'!P18+'Gemeente B'!P18+'Gemeente C'!P18+'Gemeente D'!P18</f>
        <v>0</v>
      </c>
      <c r="Q18" s="130">
        <f>'Gemeente A'!Q18+'Gemeente B'!Q18+'Gemeente C'!Q18+'Gemeente D'!Q18</f>
        <v>0</v>
      </c>
      <c r="R18" s="130">
        <f>'Gemeente A'!R18+'Gemeente B'!R18+'Gemeente C'!R18+'Gemeente D'!R18</f>
        <v>0</v>
      </c>
      <c r="S18" s="131">
        <f>'Gemeente A'!S18+'Gemeente B'!S18+'Gemeente C'!S18+'Gemeente D'!S18</f>
        <v>0</v>
      </c>
      <c r="T18" s="130">
        <f>'Gemeente A'!T18+'Gemeente B'!T18+'Gemeente C'!T18+'Gemeente D'!T18</f>
        <v>0</v>
      </c>
      <c r="U18" s="130">
        <f>'Gemeente A'!U18+'Gemeente B'!U18+'Gemeente C'!U18+'Gemeente D'!U18</f>
        <v>0</v>
      </c>
      <c r="V18" s="131">
        <f>'Gemeente A'!V18+'Gemeente B'!V18+'Gemeente C'!V18+'Gemeente D'!V18</f>
        <v>0</v>
      </c>
      <c r="W18" s="131">
        <f>'Gemeente A'!W18+'Gemeente B'!W18+'Gemeente C'!W18+'Gemeente D'!W18</f>
        <v>0</v>
      </c>
      <c r="X18" s="132">
        <f t="shared" si="0"/>
        <v>0</v>
      </c>
      <c r="Y18" s="133"/>
      <c r="Z18" s="133">
        <f t="shared" si="1"/>
        <v>0</v>
      </c>
    </row>
    <row r="19" spans="1:28" hidden="1" outlineLevel="1">
      <c r="A19" s="1"/>
      <c r="B19" s="17" t="str">
        <f>'Gemeente A'!B19</f>
        <v>Overige specifieke opbrengsten</v>
      </c>
      <c r="C19" s="492">
        <f>'Gemeente A'!C19+'Gemeente B'!C19+'Gemeente C'!C19+'Gemeente D'!C19</f>
        <v>0</v>
      </c>
      <c r="D19" s="492">
        <f>'Gemeente A'!D19+'Gemeente B'!D19+'Gemeente C'!D19+'Gemeente D'!D19</f>
        <v>0</v>
      </c>
      <c r="E19" s="128"/>
      <c r="F19" s="129">
        <f>'Gemeente A'!F19+'Gemeente B'!F19+'Gemeente C'!F19+'Gemeente D'!F19</f>
        <v>0</v>
      </c>
      <c r="G19" s="130">
        <f>'Gemeente A'!G19+'Gemeente B'!G19+'Gemeente C'!G19+'Gemeente D'!G19</f>
        <v>0</v>
      </c>
      <c r="H19" s="130">
        <f>'Gemeente A'!H19+'Gemeente B'!H19+'Gemeente C'!H19+'Gemeente D'!H19</f>
        <v>0</v>
      </c>
      <c r="I19" s="130">
        <f>'Gemeente A'!I19+'Gemeente B'!I19+'Gemeente C'!I19+'Gemeente D'!I19</f>
        <v>0</v>
      </c>
      <c r="J19" s="130">
        <f>'Gemeente A'!J19+'Gemeente B'!J19+'Gemeente C'!J19+'Gemeente D'!J19</f>
        <v>0</v>
      </c>
      <c r="K19" s="131">
        <f>'Gemeente A'!K19+'Gemeente B'!K19+'Gemeente C'!K19+'Gemeente D'!K19</f>
        <v>0</v>
      </c>
      <c r="L19" s="129">
        <f>'Gemeente A'!L19+'Gemeente B'!L19+'Gemeente C'!L19+'Gemeente D'!L19</f>
        <v>0</v>
      </c>
      <c r="M19" s="130">
        <f>'Gemeente A'!M19+'Gemeente B'!M19+'Gemeente C'!M19+'Gemeente D'!M19</f>
        <v>0</v>
      </c>
      <c r="N19" s="130">
        <f>'Gemeente A'!N19+'Gemeente B'!N19+'Gemeente C'!N19+'Gemeente D'!N19</f>
        <v>0</v>
      </c>
      <c r="O19" s="131">
        <f>'Gemeente A'!O19+'Gemeente B'!O19+'Gemeente C'!O19+'Gemeente D'!O19</f>
        <v>0</v>
      </c>
      <c r="P19" s="129">
        <f>'Gemeente A'!P19+'Gemeente B'!P19+'Gemeente C'!P19+'Gemeente D'!P19</f>
        <v>0</v>
      </c>
      <c r="Q19" s="130">
        <f>'Gemeente A'!Q19+'Gemeente B'!Q19+'Gemeente C'!Q19+'Gemeente D'!Q19</f>
        <v>0</v>
      </c>
      <c r="R19" s="130">
        <f>'Gemeente A'!R19+'Gemeente B'!R19+'Gemeente C'!R19+'Gemeente D'!R19</f>
        <v>0</v>
      </c>
      <c r="S19" s="131">
        <f>'Gemeente A'!S19+'Gemeente B'!S19+'Gemeente C'!S19+'Gemeente D'!S19</f>
        <v>0</v>
      </c>
      <c r="T19" s="130">
        <f>'Gemeente A'!T19+'Gemeente B'!T19+'Gemeente C'!T19+'Gemeente D'!T19</f>
        <v>0</v>
      </c>
      <c r="U19" s="130">
        <f>'Gemeente A'!U19+'Gemeente B'!U19+'Gemeente C'!U19+'Gemeente D'!U19</f>
        <v>0</v>
      </c>
      <c r="V19" s="131">
        <f>'Gemeente A'!V19+'Gemeente B'!V19+'Gemeente C'!V19+'Gemeente D'!V19</f>
        <v>0</v>
      </c>
      <c r="W19" s="131">
        <f>'Gemeente A'!W19+'Gemeente B'!W19+'Gemeente C'!W19+'Gemeente D'!W19</f>
        <v>0</v>
      </c>
      <c r="X19" s="132">
        <f t="shared" si="0"/>
        <v>0</v>
      </c>
      <c r="Y19" s="133"/>
      <c r="Z19" s="133">
        <f t="shared" si="1"/>
        <v>0</v>
      </c>
    </row>
    <row r="20" spans="1:28" collapsed="1">
      <c r="A20" s="19" t="str">
        <f>'Gemeente A'!A20</f>
        <v>Specifieke opbrengsten</v>
      </c>
      <c r="C20" s="136">
        <f>'Gemeente A'!C20+'Gemeente B'!C20+'Gemeente C'!C20+'Gemeente D'!C20</f>
        <v>0</v>
      </c>
      <c r="D20" s="136">
        <f>'Gemeente A'!D20+'Gemeente B'!D20+'Gemeente C'!D20+'Gemeente D'!D20</f>
        <v>0</v>
      </c>
      <c r="E20" s="133"/>
      <c r="F20" s="134">
        <f>'Gemeente A'!F20+'Gemeente B'!F20+'Gemeente C'!F20+'Gemeente D'!F20</f>
        <v>0</v>
      </c>
      <c r="G20" s="135">
        <f>'Gemeente A'!G20+'Gemeente B'!G20+'Gemeente C'!G20+'Gemeente D'!G20</f>
        <v>0</v>
      </c>
      <c r="H20" s="135">
        <f>'Gemeente A'!H20+'Gemeente B'!H20+'Gemeente C'!H20+'Gemeente D'!H20</f>
        <v>0</v>
      </c>
      <c r="I20" s="135">
        <f>'Gemeente A'!I20+'Gemeente B'!I20+'Gemeente C'!I20+'Gemeente D'!I20</f>
        <v>0</v>
      </c>
      <c r="J20" s="135">
        <f>'Gemeente A'!J20+'Gemeente B'!J20+'Gemeente C'!J20+'Gemeente D'!J20</f>
        <v>0</v>
      </c>
      <c r="K20" s="136">
        <f>'Gemeente A'!K20+'Gemeente B'!K20+'Gemeente C'!K20+'Gemeente D'!K20</f>
        <v>0</v>
      </c>
      <c r="L20" s="134">
        <f>'Gemeente A'!L20+'Gemeente B'!L20+'Gemeente C'!L20+'Gemeente D'!L20</f>
        <v>0</v>
      </c>
      <c r="M20" s="135">
        <f>'Gemeente A'!M20+'Gemeente B'!M20+'Gemeente C'!M20+'Gemeente D'!M20</f>
        <v>0</v>
      </c>
      <c r="N20" s="135">
        <f>'Gemeente A'!N20+'Gemeente B'!N20+'Gemeente C'!N20+'Gemeente D'!N20</f>
        <v>0</v>
      </c>
      <c r="O20" s="136">
        <f>'Gemeente A'!O20+'Gemeente B'!O20+'Gemeente C'!O20+'Gemeente D'!O20</f>
        <v>0</v>
      </c>
      <c r="P20" s="134">
        <f>'Gemeente A'!P20+'Gemeente B'!P20+'Gemeente C'!P20+'Gemeente D'!P20</f>
        <v>0</v>
      </c>
      <c r="Q20" s="135">
        <f>'Gemeente A'!Q20+'Gemeente B'!Q20+'Gemeente C'!Q20+'Gemeente D'!Q20</f>
        <v>0</v>
      </c>
      <c r="R20" s="135">
        <f>'Gemeente A'!R20+'Gemeente B'!R20+'Gemeente C'!R20+'Gemeente D'!R20</f>
        <v>0</v>
      </c>
      <c r="S20" s="136">
        <f>'Gemeente A'!S20+'Gemeente B'!S20+'Gemeente C'!S20+'Gemeente D'!S20</f>
        <v>0</v>
      </c>
      <c r="T20" s="135">
        <f>'Gemeente A'!T20+'Gemeente B'!T20+'Gemeente C'!T20+'Gemeente D'!T20</f>
        <v>0</v>
      </c>
      <c r="U20" s="135">
        <f>'Gemeente A'!U20+'Gemeente B'!U20+'Gemeente C'!U20+'Gemeente D'!U20</f>
        <v>0</v>
      </c>
      <c r="V20" s="136">
        <f>'Gemeente A'!V20+'Gemeente B'!V20+'Gemeente C'!V20+'Gemeente D'!V20</f>
        <v>0</v>
      </c>
      <c r="W20" s="136">
        <f>'Gemeente A'!W20+'Gemeente B'!W20+'Gemeente C'!W20+'Gemeente D'!W20</f>
        <v>0</v>
      </c>
      <c r="X20" s="174">
        <f t="shared" si="0"/>
        <v>0</v>
      </c>
      <c r="Y20" s="133"/>
      <c r="Z20" s="133">
        <f t="shared" si="1"/>
        <v>0</v>
      </c>
      <c r="AB20" s="370">
        <f>X20-'V en W I'!M15</f>
        <v>0</v>
      </c>
    </row>
    <row r="21" spans="1:28" hidden="1" outlineLevel="1">
      <c r="A21" s="1"/>
      <c r="B21" s="17" t="str">
        <f>'Gemeente A'!B21</f>
        <v>Vrije Rubriek 1</v>
      </c>
      <c r="C21" s="492">
        <f>'Gemeente A'!C21+'Gemeente B'!C21+'Gemeente C'!C21+'Gemeente D'!C21</f>
        <v>0</v>
      </c>
      <c r="D21" s="492">
        <f>'Gemeente A'!D21+'Gemeente B'!D21+'Gemeente C'!D21+'Gemeente D'!D21</f>
        <v>0</v>
      </c>
      <c r="E21" s="128"/>
      <c r="F21" s="129">
        <f>'Gemeente A'!F21+'Gemeente B'!F21+'Gemeente C'!F21+'Gemeente D'!F21</f>
        <v>0</v>
      </c>
      <c r="G21" s="130">
        <f>'Gemeente A'!G21+'Gemeente B'!G21+'Gemeente C'!G21+'Gemeente D'!G21</f>
        <v>0</v>
      </c>
      <c r="H21" s="130">
        <f>'Gemeente A'!H21+'Gemeente B'!H21+'Gemeente C'!H21+'Gemeente D'!H21</f>
        <v>0</v>
      </c>
      <c r="I21" s="130">
        <f>'Gemeente A'!I21+'Gemeente B'!I21+'Gemeente C'!I21+'Gemeente D'!I21</f>
        <v>0</v>
      </c>
      <c r="J21" s="130">
        <f>'Gemeente A'!J21+'Gemeente B'!J21+'Gemeente C'!J21+'Gemeente D'!J21</f>
        <v>0</v>
      </c>
      <c r="K21" s="131">
        <f>'Gemeente A'!K21+'Gemeente B'!K21+'Gemeente C'!K21+'Gemeente D'!K21</f>
        <v>0</v>
      </c>
      <c r="L21" s="129">
        <f>'Gemeente A'!L21+'Gemeente B'!L21+'Gemeente C'!L21+'Gemeente D'!L21</f>
        <v>0</v>
      </c>
      <c r="M21" s="130">
        <f>'Gemeente A'!M21+'Gemeente B'!M21+'Gemeente C'!M21+'Gemeente D'!M21</f>
        <v>0</v>
      </c>
      <c r="N21" s="130">
        <f>'Gemeente A'!N21+'Gemeente B'!N21+'Gemeente C'!N21+'Gemeente D'!N21</f>
        <v>0</v>
      </c>
      <c r="O21" s="131">
        <f>'Gemeente A'!O21+'Gemeente B'!O21+'Gemeente C'!O21+'Gemeente D'!O21</f>
        <v>0</v>
      </c>
      <c r="P21" s="129">
        <f>'Gemeente A'!P21+'Gemeente B'!P21+'Gemeente C'!P21+'Gemeente D'!P21</f>
        <v>0</v>
      </c>
      <c r="Q21" s="130">
        <f>'Gemeente A'!Q21+'Gemeente B'!Q21+'Gemeente C'!Q21+'Gemeente D'!Q21</f>
        <v>0</v>
      </c>
      <c r="R21" s="130">
        <f>'Gemeente A'!R21+'Gemeente B'!R21+'Gemeente C'!R21+'Gemeente D'!R21</f>
        <v>0</v>
      </c>
      <c r="S21" s="131">
        <f>'Gemeente A'!S21+'Gemeente B'!S21+'Gemeente C'!S21+'Gemeente D'!S21</f>
        <v>0</v>
      </c>
      <c r="T21" s="130">
        <f>'Gemeente A'!T21+'Gemeente B'!T21+'Gemeente C'!T21+'Gemeente D'!T21</f>
        <v>0</v>
      </c>
      <c r="U21" s="130">
        <f>'Gemeente A'!U21+'Gemeente B'!U21+'Gemeente C'!U21+'Gemeente D'!U21</f>
        <v>0</v>
      </c>
      <c r="V21" s="131">
        <f>'Gemeente A'!V21+'Gemeente B'!V21+'Gemeente C'!V21+'Gemeente D'!V21</f>
        <v>0</v>
      </c>
      <c r="W21" s="131">
        <f>'Gemeente A'!W21+'Gemeente B'!W21+'Gemeente C'!W21+'Gemeente D'!W21</f>
        <v>0</v>
      </c>
      <c r="X21" s="132">
        <f t="shared" si="0"/>
        <v>0</v>
      </c>
      <c r="Y21" s="133"/>
      <c r="Z21" s="133">
        <f t="shared" si="1"/>
        <v>0</v>
      </c>
    </row>
    <row r="22" spans="1:28" hidden="1" outlineLevel="1">
      <c r="A22" s="1"/>
      <c r="B22" s="17" t="str">
        <f>'Gemeente A'!B22</f>
        <v>Vrije Rubriek 1 overig</v>
      </c>
      <c r="C22" s="492">
        <f>'Gemeente A'!C22+'Gemeente B'!C22+'Gemeente C'!C22+'Gemeente D'!C22</f>
        <v>0</v>
      </c>
      <c r="D22" s="492">
        <f>'Gemeente A'!D22+'Gemeente B'!D22+'Gemeente C'!D22+'Gemeente D'!D22</f>
        <v>0</v>
      </c>
      <c r="E22" s="128"/>
      <c r="F22" s="129">
        <f>'Gemeente A'!F22+'Gemeente B'!F22+'Gemeente C'!F22+'Gemeente D'!F22</f>
        <v>0</v>
      </c>
      <c r="G22" s="130">
        <f>'Gemeente A'!G22+'Gemeente B'!G22+'Gemeente C'!G22+'Gemeente D'!G22</f>
        <v>0</v>
      </c>
      <c r="H22" s="130">
        <f>'Gemeente A'!H22+'Gemeente B'!H22+'Gemeente C'!H22+'Gemeente D'!H22</f>
        <v>0</v>
      </c>
      <c r="I22" s="130">
        <f>'Gemeente A'!I22+'Gemeente B'!I22+'Gemeente C'!I22+'Gemeente D'!I22</f>
        <v>0</v>
      </c>
      <c r="J22" s="130">
        <f>'Gemeente A'!J22+'Gemeente B'!J22+'Gemeente C'!J22+'Gemeente D'!J22</f>
        <v>0</v>
      </c>
      <c r="K22" s="131">
        <f>'Gemeente A'!K22+'Gemeente B'!K22+'Gemeente C'!K22+'Gemeente D'!K22</f>
        <v>0</v>
      </c>
      <c r="L22" s="129">
        <f>'Gemeente A'!L22+'Gemeente B'!L22+'Gemeente C'!L22+'Gemeente D'!L22</f>
        <v>0</v>
      </c>
      <c r="M22" s="130">
        <f>'Gemeente A'!M22+'Gemeente B'!M22+'Gemeente C'!M22+'Gemeente D'!M22</f>
        <v>0</v>
      </c>
      <c r="N22" s="130">
        <f>'Gemeente A'!N22+'Gemeente B'!N22+'Gemeente C'!N22+'Gemeente D'!N22</f>
        <v>0</v>
      </c>
      <c r="O22" s="131">
        <f>'Gemeente A'!O22+'Gemeente B'!O22+'Gemeente C'!O22+'Gemeente D'!O22</f>
        <v>0</v>
      </c>
      <c r="P22" s="129">
        <f>'Gemeente A'!P22+'Gemeente B'!P22+'Gemeente C'!P22+'Gemeente D'!P22</f>
        <v>0</v>
      </c>
      <c r="Q22" s="130">
        <f>'Gemeente A'!Q22+'Gemeente B'!Q22+'Gemeente C'!Q22+'Gemeente D'!Q22</f>
        <v>0</v>
      </c>
      <c r="R22" s="130">
        <f>'Gemeente A'!R22+'Gemeente B'!R22+'Gemeente C'!R22+'Gemeente D'!R22</f>
        <v>0</v>
      </c>
      <c r="S22" s="131">
        <f>'Gemeente A'!S22+'Gemeente B'!S22+'Gemeente C'!S22+'Gemeente D'!S22</f>
        <v>0</v>
      </c>
      <c r="T22" s="130">
        <f>'Gemeente A'!T22+'Gemeente B'!T22+'Gemeente C'!T22+'Gemeente D'!T22</f>
        <v>0</v>
      </c>
      <c r="U22" s="130">
        <f>'Gemeente A'!U22+'Gemeente B'!U22+'Gemeente C'!U22+'Gemeente D'!U22</f>
        <v>0</v>
      </c>
      <c r="V22" s="131">
        <f>'Gemeente A'!V22+'Gemeente B'!V22+'Gemeente C'!V22+'Gemeente D'!V22</f>
        <v>0</v>
      </c>
      <c r="W22" s="131">
        <f>'Gemeente A'!W22+'Gemeente B'!W22+'Gemeente C'!W22+'Gemeente D'!W22</f>
        <v>0</v>
      </c>
      <c r="X22" s="132">
        <f t="shared" si="0"/>
        <v>0</v>
      </c>
      <c r="Y22" s="133"/>
      <c r="Z22" s="133">
        <f t="shared" si="1"/>
        <v>0</v>
      </c>
    </row>
    <row r="23" spans="1:28" collapsed="1">
      <c r="A23" s="19" t="str">
        <f>'Gemeente A'!A23</f>
        <v>Omzet Vrije Rubriek 1</v>
      </c>
      <c r="C23" s="136">
        <f>'Gemeente A'!C23+'Gemeente B'!C23+'Gemeente C'!C23+'Gemeente D'!C23</f>
        <v>0</v>
      </c>
      <c r="D23" s="136">
        <f>'Gemeente A'!D23+'Gemeente B'!D23+'Gemeente C'!D23+'Gemeente D'!D23</f>
        <v>0</v>
      </c>
      <c r="E23" s="133"/>
      <c r="F23" s="134">
        <f>'Gemeente A'!F23+'Gemeente B'!F23+'Gemeente C'!F23+'Gemeente D'!F23</f>
        <v>0</v>
      </c>
      <c r="G23" s="135">
        <f>'Gemeente A'!G23+'Gemeente B'!G23+'Gemeente C'!G23+'Gemeente D'!G23</f>
        <v>0</v>
      </c>
      <c r="H23" s="135">
        <f>'Gemeente A'!H23+'Gemeente B'!H23+'Gemeente C'!H23+'Gemeente D'!H23</f>
        <v>0</v>
      </c>
      <c r="I23" s="135">
        <f>'Gemeente A'!I23+'Gemeente B'!I23+'Gemeente C'!I23+'Gemeente D'!I23</f>
        <v>0</v>
      </c>
      <c r="J23" s="135">
        <f>'Gemeente A'!J23+'Gemeente B'!J23+'Gemeente C'!J23+'Gemeente D'!J23</f>
        <v>0</v>
      </c>
      <c r="K23" s="136">
        <f>'Gemeente A'!K23+'Gemeente B'!K23+'Gemeente C'!K23+'Gemeente D'!K23</f>
        <v>0</v>
      </c>
      <c r="L23" s="134">
        <f>'Gemeente A'!L23+'Gemeente B'!L23+'Gemeente C'!L23+'Gemeente D'!L23</f>
        <v>0</v>
      </c>
      <c r="M23" s="135">
        <f>'Gemeente A'!M23+'Gemeente B'!M23+'Gemeente C'!M23+'Gemeente D'!M23</f>
        <v>0</v>
      </c>
      <c r="N23" s="135">
        <f>'Gemeente A'!N23+'Gemeente B'!N23+'Gemeente C'!N23+'Gemeente D'!N23</f>
        <v>0</v>
      </c>
      <c r="O23" s="136">
        <f>'Gemeente A'!O23+'Gemeente B'!O23+'Gemeente C'!O23+'Gemeente D'!O23</f>
        <v>0</v>
      </c>
      <c r="P23" s="134">
        <f>'Gemeente A'!P23+'Gemeente B'!P23+'Gemeente C'!P23+'Gemeente D'!P23</f>
        <v>0</v>
      </c>
      <c r="Q23" s="135">
        <f>'Gemeente A'!Q23+'Gemeente B'!Q23+'Gemeente C'!Q23+'Gemeente D'!Q23</f>
        <v>0</v>
      </c>
      <c r="R23" s="135">
        <f>'Gemeente A'!R23+'Gemeente B'!R23+'Gemeente C'!R23+'Gemeente D'!R23</f>
        <v>0</v>
      </c>
      <c r="S23" s="136">
        <f>'Gemeente A'!S23+'Gemeente B'!S23+'Gemeente C'!S23+'Gemeente D'!S23</f>
        <v>0</v>
      </c>
      <c r="T23" s="135">
        <f>'Gemeente A'!T23+'Gemeente B'!T23+'Gemeente C'!T23+'Gemeente D'!T23</f>
        <v>0</v>
      </c>
      <c r="U23" s="135">
        <f>'Gemeente A'!U23+'Gemeente B'!U23+'Gemeente C'!U23+'Gemeente D'!U23</f>
        <v>0</v>
      </c>
      <c r="V23" s="136">
        <f>'Gemeente A'!V23+'Gemeente B'!V23+'Gemeente C'!V23+'Gemeente D'!V23</f>
        <v>0</v>
      </c>
      <c r="W23" s="136">
        <f>'Gemeente A'!W23+'Gemeente B'!W23+'Gemeente C'!W23+'Gemeente D'!W23</f>
        <v>0</v>
      </c>
      <c r="X23" s="174">
        <f t="shared" si="0"/>
        <v>0</v>
      </c>
      <c r="Y23" s="133"/>
      <c r="Z23" s="133">
        <f t="shared" si="1"/>
        <v>0</v>
      </c>
    </row>
    <row r="24" spans="1:28" hidden="1" outlineLevel="1">
      <c r="A24" s="1"/>
      <c r="B24" s="17" t="str">
        <f>'Gemeente A'!B24</f>
        <v>Vrije Rubriek 2</v>
      </c>
      <c r="C24" s="492">
        <f>'Gemeente A'!C24+'Gemeente B'!C24+'Gemeente C'!C24+'Gemeente D'!C24</f>
        <v>0</v>
      </c>
      <c r="D24" s="492">
        <f>'Gemeente A'!D24+'Gemeente B'!D24+'Gemeente C'!D24+'Gemeente D'!D24</f>
        <v>0</v>
      </c>
      <c r="E24" s="128"/>
      <c r="F24" s="129">
        <f>'Gemeente A'!F24+'Gemeente B'!F24+'Gemeente C'!F24+'Gemeente D'!F24</f>
        <v>0</v>
      </c>
      <c r="G24" s="130">
        <f>'Gemeente A'!G24+'Gemeente B'!G24+'Gemeente C'!G24+'Gemeente D'!G24</f>
        <v>0</v>
      </c>
      <c r="H24" s="130">
        <f>'Gemeente A'!H24+'Gemeente B'!H24+'Gemeente C'!H24+'Gemeente D'!H24</f>
        <v>0</v>
      </c>
      <c r="I24" s="130">
        <f>'Gemeente A'!I24+'Gemeente B'!I24+'Gemeente C'!I24+'Gemeente D'!I24</f>
        <v>0</v>
      </c>
      <c r="J24" s="130">
        <f>'Gemeente A'!J24+'Gemeente B'!J24+'Gemeente C'!J24+'Gemeente D'!J24</f>
        <v>0</v>
      </c>
      <c r="K24" s="131">
        <f>'Gemeente A'!K24+'Gemeente B'!K24+'Gemeente C'!K24+'Gemeente D'!K24</f>
        <v>0</v>
      </c>
      <c r="L24" s="129">
        <f>'Gemeente A'!L24+'Gemeente B'!L24+'Gemeente C'!L24+'Gemeente D'!L24</f>
        <v>0</v>
      </c>
      <c r="M24" s="130">
        <f>'Gemeente A'!M24+'Gemeente B'!M24+'Gemeente C'!M24+'Gemeente D'!M24</f>
        <v>0</v>
      </c>
      <c r="N24" s="130">
        <f>'Gemeente A'!N24+'Gemeente B'!N24+'Gemeente C'!N24+'Gemeente D'!N24</f>
        <v>0</v>
      </c>
      <c r="O24" s="131">
        <f>'Gemeente A'!O24+'Gemeente B'!O24+'Gemeente C'!O24+'Gemeente D'!O24</f>
        <v>0</v>
      </c>
      <c r="P24" s="129">
        <f>'Gemeente A'!P24+'Gemeente B'!P24+'Gemeente C'!P24+'Gemeente D'!P24</f>
        <v>0</v>
      </c>
      <c r="Q24" s="130">
        <f>'Gemeente A'!Q24+'Gemeente B'!Q24+'Gemeente C'!Q24+'Gemeente D'!Q24</f>
        <v>0</v>
      </c>
      <c r="R24" s="130">
        <f>'Gemeente A'!R24+'Gemeente B'!R24+'Gemeente C'!R24+'Gemeente D'!R24</f>
        <v>0</v>
      </c>
      <c r="S24" s="131">
        <f>'Gemeente A'!S24+'Gemeente B'!S24+'Gemeente C'!S24+'Gemeente D'!S24</f>
        <v>0</v>
      </c>
      <c r="T24" s="130">
        <f>'Gemeente A'!T24+'Gemeente B'!T24+'Gemeente C'!T24+'Gemeente D'!T24</f>
        <v>0</v>
      </c>
      <c r="U24" s="130">
        <f>'Gemeente A'!U24+'Gemeente B'!U24+'Gemeente C'!U24+'Gemeente D'!U24</f>
        <v>0</v>
      </c>
      <c r="V24" s="131">
        <f>'Gemeente A'!V24+'Gemeente B'!V24+'Gemeente C'!V24+'Gemeente D'!V24</f>
        <v>0</v>
      </c>
      <c r="W24" s="131">
        <f>'Gemeente A'!W24+'Gemeente B'!W24+'Gemeente C'!W24+'Gemeente D'!W24</f>
        <v>0</v>
      </c>
      <c r="X24" s="132">
        <f t="shared" si="0"/>
        <v>0</v>
      </c>
      <c r="Y24" s="133"/>
      <c r="Z24" s="133">
        <f t="shared" si="1"/>
        <v>0</v>
      </c>
    </row>
    <row r="25" spans="1:28" hidden="1" outlineLevel="1">
      <c r="A25" s="1"/>
      <c r="B25" s="17" t="str">
        <f>'Gemeente A'!B25</f>
        <v>Vrije Rubriek 2 overig</v>
      </c>
      <c r="C25" s="492">
        <f>'Gemeente A'!C25+'Gemeente B'!C25+'Gemeente C'!C25+'Gemeente D'!C25</f>
        <v>0</v>
      </c>
      <c r="D25" s="492">
        <f>'Gemeente A'!D25+'Gemeente B'!D25+'Gemeente C'!D25+'Gemeente D'!D25</f>
        <v>0</v>
      </c>
      <c r="E25" s="128"/>
      <c r="F25" s="129">
        <f>'Gemeente A'!F25+'Gemeente B'!F25+'Gemeente C'!F25+'Gemeente D'!F25</f>
        <v>0</v>
      </c>
      <c r="G25" s="130">
        <f>'Gemeente A'!G25+'Gemeente B'!G25+'Gemeente C'!G25+'Gemeente D'!G25</f>
        <v>0</v>
      </c>
      <c r="H25" s="130">
        <f>'Gemeente A'!H25+'Gemeente B'!H25+'Gemeente C'!H25+'Gemeente D'!H25</f>
        <v>0</v>
      </c>
      <c r="I25" s="130">
        <f>'Gemeente A'!I25+'Gemeente B'!I25+'Gemeente C'!I25+'Gemeente D'!I25</f>
        <v>0</v>
      </c>
      <c r="J25" s="130">
        <f>'Gemeente A'!J25+'Gemeente B'!J25+'Gemeente C'!J25+'Gemeente D'!J25</f>
        <v>0</v>
      </c>
      <c r="K25" s="131">
        <f>'Gemeente A'!K25+'Gemeente B'!K25+'Gemeente C'!K25+'Gemeente D'!K25</f>
        <v>0</v>
      </c>
      <c r="L25" s="129">
        <f>'Gemeente A'!L25+'Gemeente B'!L25+'Gemeente C'!L25+'Gemeente D'!L25</f>
        <v>0</v>
      </c>
      <c r="M25" s="130">
        <f>'Gemeente A'!M25+'Gemeente B'!M25+'Gemeente C'!M25+'Gemeente D'!M25</f>
        <v>0</v>
      </c>
      <c r="N25" s="130">
        <f>'Gemeente A'!N25+'Gemeente B'!N25+'Gemeente C'!N25+'Gemeente D'!N25</f>
        <v>0</v>
      </c>
      <c r="O25" s="131">
        <f>'Gemeente A'!O25+'Gemeente B'!O25+'Gemeente C'!O25+'Gemeente D'!O25</f>
        <v>0</v>
      </c>
      <c r="P25" s="129">
        <f>'Gemeente A'!P25+'Gemeente B'!P25+'Gemeente C'!P25+'Gemeente D'!P25</f>
        <v>0</v>
      </c>
      <c r="Q25" s="130">
        <f>'Gemeente A'!Q25+'Gemeente B'!Q25+'Gemeente C'!Q25+'Gemeente D'!Q25</f>
        <v>0</v>
      </c>
      <c r="R25" s="130">
        <f>'Gemeente A'!R25+'Gemeente B'!R25+'Gemeente C'!R25+'Gemeente D'!R25</f>
        <v>0</v>
      </c>
      <c r="S25" s="131">
        <f>'Gemeente A'!S25+'Gemeente B'!S25+'Gemeente C'!S25+'Gemeente D'!S25</f>
        <v>0</v>
      </c>
      <c r="T25" s="130">
        <f>'Gemeente A'!T25+'Gemeente B'!T25+'Gemeente C'!T25+'Gemeente D'!T25</f>
        <v>0</v>
      </c>
      <c r="U25" s="130">
        <f>'Gemeente A'!U25+'Gemeente B'!U25+'Gemeente C'!U25+'Gemeente D'!U25</f>
        <v>0</v>
      </c>
      <c r="V25" s="131">
        <f>'Gemeente A'!V25+'Gemeente B'!V25+'Gemeente C'!V25+'Gemeente D'!V25</f>
        <v>0</v>
      </c>
      <c r="W25" s="131">
        <f>'Gemeente A'!W25+'Gemeente B'!W25+'Gemeente C'!W25+'Gemeente D'!W25</f>
        <v>0</v>
      </c>
      <c r="X25" s="132">
        <f t="shared" si="0"/>
        <v>0</v>
      </c>
      <c r="Y25" s="133"/>
      <c r="Z25" s="133">
        <f t="shared" si="1"/>
        <v>0</v>
      </c>
    </row>
    <row r="26" spans="1:28" collapsed="1">
      <c r="A26" s="19" t="str">
        <f>'Gemeente A'!A26</f>
        <v>Omzet Vrije Rubriek 2</v>
      </c>
      <c r="C26" s="136">
        <f>'Gemeente A'!C26+'Gemeente B'!C26+'Gemeente C'!C26+'Gemeente D'!C26</f>
        <v>0</v>
      </c>
      <c r="D26" s="136">
        <f>'Gemeente A'!D26+'Gemeente B'!D26+'Gemeente C'!D26+'Gemeente D'!D26</f>
        <v>0</v>
      </c>
      <c r="E26" s="133"/>
      <c r="F26" s="134">
        <f>'Gemeente A'!F26+'Gemeente B'!F26+'Gemeente C'!F26+'Gemeente D'!F26</f>
        <v>0</v>
      </c>
      <c r="G26" s="135">
        <f>'Gemeente A'!G26+'Gemeente B'!G26+'Gemeente C'!G26+'Gemeente D'!G26</f>
        <v>0</v>
      </c>
      <c r="H26" s="135">
        <f>'Gemeente A'!H26+'Gemeente B'!H26+'Gemeente C'!H26+'Gemeente D'!H26</f>
        <v>0</v>
      </c>
      <c r="I26" s="135">
        <f>'Gemeente A'!I26+'Gemeente B'!I26+'Gemeente C'!I26+'Gemeente D'!I26</f>
        <v>0</v>
      </c>
      <c r="J26" s="135">
        <f>'Gemeente A'!J26+'Gemeente B'!J26+'Gemeente C'!J26+'Gemeente D'!J26</f>
        <v>0</v>
      </c>
      <c r="K26" s="136">
        <f>'Gemeente A'!K26+'Gemeente B'!K26+'Gemeente C'!K26+'Gemeente D'!K26</f>
        <v>0</v>
      </c>
      <c r="L26" s="134">
        <f>'Gemeente A'!L26+'Gemeente B'!L26+'Gemeente C'!L26+'Gemeente D'!L26</f>
        <v>0</v>
      </c>
      <c r="M26" s="135">
        <f>'Gemeente A'!M26+'Gemeente B'!M26+'Gemeente C'!M26+'Gemeente D'!M26</f>
        <v>0</v>
      </c>
      <c r="N26" s="135">
        <f>'Gemeente A'!N26+'Gemeente B'!N26+'Gemeente C'!N26+'Gemeente D'!N26</f>
        <v>0</v>
      </c>
      <c r="O26" s="136">
        <f>'Gemeente A'!O26+'Gemeente B'!O26+'Gemeente C'!O26+'Gemeente D'!O26</f>
        <v>0</v>
      </c>
      <c r="P26" s="134">
        <f>'Gemeente A'!P26+'Gemeente B'!P26+'Gemeente C'!P26+'Gemeente D'!P26</f>
        <v>0</v>
      </c>
      <c r="Q26" s="135">
        <f>'Gemeente A'!Q26+'Gemeente B'!Q26+'Gemeente C'!Q26+'Gemeente D'!Q26</f>
        <v>0</v>
      </c>
      <c r="R26" s="135">
        <f>'Gemeente A'!R26+'Gemeente B'!R26+'Gemeente C'!R26+'Gemeente D'!R26</f>
        <v>0</v>
      </c>
      <c r="S26" s="136">
        <f>'Gemeente A'!S26+'Gemeente B'!S26+'Gemeente C'!S26+'Gemeente D'!S26</f>
        <v>0</v>
      </c>
      <c r="T26" s="135">
        <f>'Gemeente A'!T26+'Gemeente B'!T26+'Gemeente C'!T26+'Gemeente D'!T26</f>
        <v>0</v>
      </c>
      <c r="U26" s="135">
        <f>'Gemeente A'!U26+'Gemeente B'!U26+'Gemeente C'!U26+'Gemeente D'!U26</f>
        <v>0</v>
      </c>
      <c r="V26" s="136">
        <f>'Gemeente A'!V26+'Gemeente B'!V26+'Gemeente C'!V26+'Gemeente D'!V26</f>
        <v>0</v>
      </c>
      <c r="W26" s="136">
        <f>'Gemeente A'!W26+'Gemeente B'!W26+'Gemeente C'!W26+'Gemeente D'!W26</f>
        <v>0</v>
      </c>
      <c r="X26" s="174">
        <f t="shared" si="0"/>
        <v>0</v>
      </c>
      <c r="Y26" s="133"/>
      <c r="Z26" s="133">
        <f t="shared" si="1"/>
        <v>0</v>
      </c>
    </row>
    <row r="27" spans="1:28" hidden="1" outlineLevel="1">
      <c r="A27" s="1"/>
      <c r="B27" s="17" t="str">
        <f>'Gemeente A'!B27</f>
        <v>Rentebaten</v>
      </c>
      <c r="C27" s="492">
        <f>'Gemeente A'!C27+'Gemeente B'!C27+'Gemeente C'!C27+'Gemeente D'!C27</f>
        <v>0</v>
      </c>
      <c r="D27" s="492">
        <f>'Gemeente A'!D27+'Gemeente B'!D27+'Gemeente C'!D27+'Gemeente D'!D27</f>
        <v>0</v>
      </c>
      <c r="E27" s="128"/>
      <c r="F27" s="129">
        <f>'Gemeente A'!F27+'Gemeente B'!F27+'Gemeente C'!F27+'Gemeente D'!F27</f>
        <v>0</v>
      </c>
      <c r="G27" s="130">
        <f>'Gemeente A'!G27+'Gemeente B'!G27+'Gemeente C'!G27+'Gemeente D'!G27</f>
        <v>0</v>
      </c>
      <c r="H27" s="130">
        <f>'Gemeente A'!H27+'Gemeente B'!H27+'Gemeente C'!H27+'Gemeente D'!H27</f>
        <v>0</v>
      </c>
      <c r="I27" s="130">
        <f>'Gemeente A'!I27+'Gemeente B'!I27+'Gemeente C'!I27+'Gemeente D'!I27</f>
        <v>0</v>
      </c>
      <c r="J27" s="130">
        <f>'Gemeente A'!J27+'Gemeente B'!J27+'Gemeente C'!J27+'Gemeente D'!J27</f>
        <v>0</v>
      </c>
      <c r="K27" s="131">
        <f>'Gemeente A'!K27+'Gemeente B'!K27+'Gemeente C'!K27+'Gemeente D'!K27</f>
        <v>0</v>
      </c>
      <c r="L27" s="129">
        <f>'Gemeente A'!L27+'Gemeente B'!L27+'Gemeente C'!L27+'Gemeente D'!L27</f>
        <v>0</v>
      </c>
      <c r="M27" s="130">
        <f>'Gemeente A'!M27+'Gemeente B'!M27+'Gemeente C'!M27+'Gemeente D'!M27</f>
        <v>0</v>
      </c>
      <c r="N27" s="130">
        <f>'Gemeente A'!N27+'Gemeente B'!N27+'Gemeente C'!N27+'Gemeente D'!N27</f>
        <v>0</v>
      </c>
      <c r="O27" s="131">
        <f>'Gemeente A'!O27+'Gemeente B'!O27+'Gemeente C'!O27+'Gemeente D'!O27</f>
        <v>0</v>
      </c>
      <c r="P27" s="129">
        <f>'Gemeente A'!P27+'Gemeente B'!P27+'Gemeente C'!P27+'Gemeente D'!P27</f>
        <v>0</v>
      </c>
      <c r="Q27" s="130">
        <f>'Gemeente A'!Q27+'Gemeente B'!Q27+'Gemeente C'!Q27+'Gemeente D'!Q27</f>
        <v>0</v>
      </c>
      <c r="R27" s="130">
        <f>'Gemeente A'!R27+'Gemeente B'!R27+'Gemeente C'!R27+'Gemeente D'!R27</f>
        <v>0</v>
      </c>
      <c r="S27" s="131">
        <f>'Gemeente A'!S27+'Gemeente B'!S27+'Gemeente C'!S27+'Gemeente D'!S27</f>
        <v>0</v>
      </c>
      <c r="T27" s="130">
        <f>'Gemeente A'!T27+'Gemeente B'!T27+'Gemeente C'!T27+'Gemeente D'!T27</f>
        <v>0</v>
      </c>
      <c r="U27" s="130">
        <f>'Gemeente A'!U27+'Gemeente B'!U27+'Gemeente C'!U27+'Gemeente D'!U27</f>
        <v>0</v>
      </c>
      <c r="V27" s="131">
        <f>'Gemeente A'!V27+'Gemeente B'!V27+'Gemeente C'!V27+'Gemeente D'!V27</f>
        <v>0</v>
      </c>
      <c r="W27" s="131">
        <f>'Gemeente A'!W27+'Gemeente B'!W27+'Gemeente C'!W27+'Gemeente D'!W27</f>
        <v>0</v>
      </c>
      <c r="X27" s="132">
        <f t="shared" si="0"/>
        <v>0</v>
      </c>
      <c r="Y27" s="133"/>
      <c r="Z27" s="133">
        <f t="shared" si="1"/>
        <v>0</v>
      </c>
    </row>
    <row r="28" spans="1:28" hidden="1" outlineLevel="1">
      <c r="A28" s="1"/>
      <c r="B28" s="17" t="str">
        <f>'Gemeente A'!B28</f>
        <v>Project baten</v>
      </c>
      <c r="C28" s="492">
        <f>'Gemeente A'!C28+'Gemeente B'!C28+'Gemeente C'!C28+'Gemeente D'!C28</f>
        <v>595000</v>
      </c>
      <c r="D28" s="492">
        <f>'Gemeente A'!D28+'Gemeente B'!D28+'Gemeente C'!D28+'Gemeente D'!D28</f>
        <v>0</v>
      </c>
      <c r="E28" s="128"/>
      <c r="F28" s="129">
        <f>'Gemeente A'!F28+'Gemeente B'!F28+'Gemeente C'!F28+'Gemeente D'!F28</f>
        <v>70000</v>
      </c>
      <c r="G28" s="130">
        <f>'Gemeente A'!G28+'Gemeente B'!G28+'Gemeente C'!G28+'Gemeente D'!G28</f>
        <v>60000</v>
      </c>
      <c r="H28" s="130">
        <f>'Gemeente A'!H28+'Gemeente B'!H28+'Gemeente C'!H28+'Gemeente D'!H28</f>
        <v>50000</v>
      </c>
      <c r="I28" s="130">
        <f>'Gemeente A'!I28+'Gemeente B'!I28+'Gemeente C'!I28+'Gemeente D'!I28</f>
        <v>50000</v>
      </c>
      <c r="J28" s="130">
        <f>'Gemeente A'!J28+'Gemeente B'!J28+'Gemeente C'!J28+'Gemeente D'!J28</f>
        <v>50000</v>
      </c>
      <c r="K28" s="131">
        <f>'Gemeente A'!K28+'Gemeente B'!K28+'Gemeente C'!K28+'Gemeente D'!K28</f>
        <v>280000</v>
      </c>
      <c r="L28" s="129">
        <f>'Gemeente A'!L28+'Gemeente B'!L28+'Gemeente C'!L28+'Gemeente D'!L28</f>
        <v>55000</v>
      </c>
      <c r="M28" s="130">
        <f>'Gemeente A'!M28+'Gemeente B'!M28+'Gemeente C'!M28+'Gemeente D'!M28</f>
        <v>55000</v>
      </c>
      <c r="N28" s="130">
        <f>'Gemeente A'!N28+'Gemeente B'!N28+'Gemeente C'!N28+'Gemeente D'!N28</f>
        <v>50000</v>
      </c>
      <c r="O28" s="131">
        <f>'Gemeente A'!O28+'Gemeente B'!O28+'Gemeente C'!O28+'Gemeente D'!O28</f>
        <v>160000</v>
      </c>
      <c r="P28" s="129">
        <f>'Gemeente A'!P28+'Gemeente B'!P28+'Gemeente C'!P28+'Gemeente D'!P28</f>
        <v>50000</v>
      </c>
      <c r="Q28" s="130">
        <f>'Gemeente A'!Q28+'Gemeente B'!Q28+'Gemeente C'!Q28+'Gemeente D'!Q28</f>
        <v>45000</v>
      </c>
      <c r="R28" s="130">
        <f>'Gemeente A'!R28+'Gemeente B'!R28+'Gemeente C'!R28+'Gemeente D'!R28</f>
        <v>40000</v>
      </c>
      <c r="S28" s="131">
        <f>'Gemeente A'!S28+'Gemeente B'!S28+'Gemeente C'!S28+'Gemeente D'!S28</f>
        <v>135000</v>
      </c>
      <c r="T28" s="130">
        <f>'Gemeente A'!T28+'Gemeente B'!T28+'Gemeente C'!T28+'Gemeente D'!T28</f>
        <v>0</v>
      </c>
      <c r="U28" s="130">
        <f>'Gemeente A'!U28+'Gemeente B'!U28+'Gemeente C'!U28+'Gemeente D'!U28</f>
        <v>0</v>
      </c>
      <c r="V28" s="131">
        <f>'Gemeente A'!V28+'Gemeente B'!V28+'Gemeente C'!V28+'Gemeente D'!V28</f>
        <v>0</v>
      </c>
      <c r="W28" s="131">
        <f>'Gemeente A'!W28+'Gemeente B'!W28+'Gemeente C'!W28+'Gemeente D'!W28</f>
        <v>20000</v>
      </c>
      <c r="X28" s="132">
        <f t="shared" si="0"/>
        <v>595000</v>
      </c>
      <c r="Y28" s="133"/>
      <c r="Z28" s="133">
        <f t="shared" si="1"/>
        <v>0</v>
      </c>
    </row>
    <row r="29" spans="1:28" hidden="1" outlineLevel="1">
      <c r="A29" s="1"/>
      <c r="B29" s="17" t="str">
        <f>'Gemeente A'!B29</f>
        <v>Overige baten</v>
      </c>
      <c r="C29" s="492">
        <f>'Gemeente A'!C29+'Gemeente B'!C29+'Gemeente C'!C29+'Gemeente D'!C29</f>
        <v>0</v>
      </c>
      <c r="D29" s="492">
        <f>'Gemeente A'!D29+'Gemeente B'!D29+'Gemeente C'!D29+'Gemeente D'!D29</f>
        <v>0</v>
      </c>
      <c r="E29" s="128"/>
      <c r="F29" s="129">
        <f>'Gemeente A'!F29+'Gemeente B'!F29+'Gemeente C'!F29+'Gemeente D'!F29</f>
        <v>0</v>
      </c>
      <c r="G29" s="130">
        <f>'Gemeente A'!G29+'Gemeente B'!G29+'Gemeente C'!G29+'Gemeente D'!G29</f>
        <v>0</v>
      </c>
      <c r="H29" s="130">
        <f>'Gemeente A'!H29+'Gemeente B'!H29+'Gemeente C'!H29+'Gemeente D'!H29</f>
        <v>0</v>
      </c>
      <c r="I29" s="130">
        <f>'Gemeente A'!I29+'Gemeente B'!I29+'Gemeente C'!I29+'Gemeente D'!I29</f>
        <v>0</v>
      </c>
      <c r="J29" s="130">
        <f>'Gemeente A'!J29+'Gemeente B'!J29+'Gemeente C'!J29+'Gemeente D'!J29</f>
        <v>0</v>
      </c>
      <c r="K29" s="131">
        <f>'Gemeente A'!K29+'Gemeente B'!K29+'Gemeente C'!K29+'Gemeente D'!K29</f>
        <v>0</v>
      </c>
      <c r="L29" s="129">
        <f>'Gemeente A'!L29+'Gemeente B'!L29+'Gemeente C'!L29+'Gemeente D'!L29</f>
        <v>0</v>
      </c>
      <c r="M29" s="130">
        <f>'Gemeente A'!M29+'Gemeente B'!M29+'Gemeente C'!M29+'Gemeente D'!M29</f>
        <v>0</v>
      </c>
      <c r="N29" s="130">
        <f>'Gemeente A'!N29+'Gemeente B'!N29+'Gemeente C'!N29+'Gemeente D'!N29</f>
        <v>0</v>
      </c>
      <c r="O29" s="131">
        <f>'Gemeente A'!O29+'Gemeente B'!O29+'Gemeente C'!O29+'Gemeente D'!O29</f>
        <v>0</v>
      </c>
      <c r="P29" s="129">
        <f>'Gemeente A'!P29+'Gemeente B'!P29+'Gemeente C'!P29+'Gemeente D'!P29</f>
        <v>0</v>
      </c>
      <c r="Q29" s="130">
        <f>'Gemeente A'!Q29+'Gemeente B'!Q29+'Gemeente C'!Q29+'Gemeente D'!Q29</f>
        <v>0</v>
      </c>
      <c r="R29" s="130">
        <f>'Gemeente A'!R29+'Gemeente B'!R29+'Gemeente C'!R29+'Gemeente D'!R29</f>
        <v>0</v>
      </c>
      <c r="S29" s="131">
        <f>'Gemeente A'!S29+'Gemeente B'!S29+'Gemeente C'!S29+'Gemeente D'!S29</f>
        <v>0</v>
      </c>
      <c r="T29" s="130">
        <f>'Gemeente A'!T29+'Gemeente B'!T29+'Gemeente C'!T29+'Gemeente D'!T29</f>
        <v>0</v>
      </c>
      <c r="U29" s="130">
        <f>'Gemeente A'!U29+'Gemeente B'!U29+'Gemeente C'!U29+'Gemeente D'!U29</f>
        <v>0</v>
      </c>
      <c r="V29" s="131">
        <f>'Gemeente A'!V29+'Gemeente B'!V29+'Gemeente C'!V29+'Gemeente D'!V29</f>
        <v>0</v>
      </c>
      <c r="W29" s="131">
        <f>'Gemeente A'!W29+'Gemeente B'!W29+'Gemeente C'!W29+'Gemeente D'!W29</f>
        <v>0</v>
      </c>
      <c r="X29" s="132">
        <f t="shared" si="0"/>
        <v>0</v>
      </c>
      <c r="Y29" s="133"/>
      <c r="Z29" s="133">
        <f t="shared" si="1"/>
        <v>0</v>
      </c>
    </row>
    <row r="30" spans="1:28" collapsed="1">
      <c r="A30" s="19" t="str">
        <f>'Gemeente A'!A30</f>
        <v>Diverse baten</v>
      </c>
      <c r="C30" s="136">
        <f>'Gemeente A'!C30+'Gemeente B'!C30+'Gemeente C'!C30+'Gemeente D'!C30</f>
        <v>595000</v>
      </c>
      <c r="D30" s="136">
        <f>'Gemeente A'!D30+'Gemeente B'!D30+'Gemeente C'!D30+'Gemeente D'!D30</f>
        <v>0</v>
      </c>
      <c r="E30" s="133"/>
      <c r="F30" s="134">
        <f>'Gemeente A'!F30+'Gemeente B'!F30+'Gemeente C'!F30+'Gemeente D'!F30</f>
        <v>70000</v>
      </c>
      <c r="G30" s="135">
        <f>'Gemeente A'!G30+'Gemeente B'!G30+'Gemeente C'!G30+'Gemeente D'!G30</f>
        <v>60000</v>
      </c>
      <c r="H30" s="135">
        <f>'Gemeente A'!H30+'Gemeente B'!H30+'Gemeente C'!H30+'Gemeente D'!H30</f>
        <v>50000</v>
      </c>
      <c r="I30" s="135">
        <f>'Gemeente A'!I30+'Gemeente B'!I30+'Gemeente C'!I30+'Gemeente D'!I30</f>
        <v>50000</v>
      </c>
      <c r="J30" s="135">
        <f>'Gemeente A'!J30+'Gemeente B'!J30+'Gemeente C'!J30+'Gemeente D'!J30</f>
        <v>50000</v>
      </c>
      <c r="K30" s="136">
        <f>'Gemeente A'!K30+'Gemeente B'!K30+'Gemeente C'!K30+'Gemeente D'!K30</f>
        <v>280000</v>
      </c>
      <c r="L30" s="134">
        <f>'Gemeente A'!L30+'Gemeente B'!L30+'Gemeente C'!L30+'Gemeente D'!L30</f>
        <v>55000</v>
      </c>
      <c r="M30" s="135">
        <f>'Gemeente A'!M30+'Gemeente B'!M30+'Gemeente C'!M30+'Gemeente D'!M30</f>
        <v>55000</v>
      </c>
      <c r="N30" s="135">
        <f>'Gemeente A'!N30+'Gemeente B'!N30+'Gemeente C'!N30+'Gemeente D'!N30</f>
        <v>50000</v>
      </c>
      <c r="O30" s="136">
        <f>'Gemeente A'!O30+'Gemeente B'!O30+'Gemeente C'!O30+'Gemeente D'!O30</f>
        <v>160000</v>
      </c>
      <c r="P30" s="134">
        <f>'Gemeente A'!P30+'Gemeente B'!P30+'Gemeente C'!P30+'Gemeente D'!P30</f>
        <v>50000</v>
      </c>
      <c r="Q30" s="135">
        <f>'Gemeente A'!Q30+'Gemeente B'!Q30+'Gemeente C'!Q30+'Gemeente D'!Q30</f>
        <v>45000</v>
      </c>
      <c r="R30" s="135">
        <f>'Gemeente A'!R30+'Gemeente B'!R30+'Gemeente C'!R30+'Gemeente D'!R30</f>
        <v>40000</v>
      </c>
      <c r="S30" s="136">
        <f>'Gemeente A'!S30+'Gemeente B'!S30+'Gemeente C'!S30+'Gemeente D'!S30</f>
        <v>135000</v>
      </c>
      <c r="T30" s="135">
        <f>'Gemeente A'!T30+'Gemeente B'!T30+'Gemeente C'!T30+'Gemeente D'!T30</f>
        <v>0</v>
      </c>
      <c r="U30" s="135">
        <f>'Gemeente A'!U30+'Gemeente B'!U30+'Gemeente C'!U30+'Gemeente D'!U30</f>
        <v>0</v>
      </c>
      <c r="V30" s="136">
        <f>'Gemeente A'!V30+'Gemeente B'!V30+'Gemeente C'!V30+'Gemeente D'!V30</f>
        <v>0</v>
      </c>
      <c r="W30" s="136">
        <f>'Gemeente A'!W30+'Gemeente B'!W30+'Gemeente C'!W30+'Gemeente D'!W30</f>
        <v>20000</v>
      </c>
      <c r="X30" s="174">
        <f t="shared" si="0"/>
        <v>595000</v>
      </c>
      <c r="Y30" s="133"/>
      <c r="Z30" s="133">
        <f t="shared" si="1"/>
        <v>0</v>
      </c>
      <c r="AB30" s="370">
        <f>X30-'V en W I'!M16</f>
        <v>0</v>
      </c>
    </row>
    <row r="31" spans="1:28" hidden="1" outlineLevel="1">
      <c r="A31" s="1"/>
      <c r="B31" s="17" t="str">
        <f>'Gemeente A'!B31</f>
        <v>Exploitatie subsidie</v>
      </c>
      <c r="C31" s="492">
        <f>'Gemeente A'!C31+'Gemeente B'!C31+'Gemeente C'!C31+'Gemeente D'!C31</f>
        <v>2475000</v>
      </c>
      <c r="D31" s="492">
        <f>'Gemeente A'!D31+'Gemeente B'!D31+'Gemeente C'!D31+'Gemeente D'!D31</f>
        <v>0</v>
      </c>
      <c r="E31" s="128"/>
      <c r="F31" s="129">
        <f>'Gemeente A'!F31+'Gemeente B'!F31+'Gemeente C'!F31+'Gemeente D'!F31</f>
        <v>0</v>
      </c>
      <c r="G31" s="130">
        <f>'Gemeente A'!G31+'Gemeente B'!G31+'Gemeente C'!G31+'Gemeente D'!G31</f>
        <v>0</v>
      </c>
      <c r="H31" s="130">
        <f>'Gemeente A'!H31+'Gemeente B'!H31+'Gemeente C'!H31+'Gemeente D'!H31</f>
        <v>0</v>
      </c>
      <c r="I31" s="130">
        <f>'Gemeente A'!I31+'Gemeente B'!I31+'Gemeente C'!I31+'Gemeente D'!I31</f>
        <v>0</v>
      </c>
      <c r="J31" s="130">
        <f>'Gemeente A'!J31+'Gemeente B'!J31+'Gemeente C'!J31+'Gemeente D'!J31</f>
        <v>0</v>
      </c>
      <c r="K31" s="131">
        <f>'Gemeente A'!K31+'Gemeente B'!K31+'Gemeente C'!K31+'Gemeente D'!K31</f>
        <v>0</v>
      </c>
      <c r="L31" s="129">
        <f>'Gemeente A'!L31+'Gemeente B'!L31+'Gemeente C'!L31+'Gemeente D'!L31</f>
        <v>0</v>
      </c>
      <c r="M31" s="130">
        <f>'Gemeente A'!M31+'Gemeente B'!M31+'Gemeente C'!M31+'Gemeente D'!M31</f>
        <v>0</v>
      </c>
      <c r="N31" s="130">
        <f>'Gemeente A'!N31+'Gemeente B'!N31+'Gemeente C'!N31+'Gemeente D'!N31</f>
        <v>0</v>
      </c>
      <c r="O31" s="131">
        <f>'Gemeente A'!O31+'Gemeente B'!O31+'Gemeente C'!O31+'Gemeente D'!O31</f>
        <v>0</v>
      </c>
      <c r="P31" s="129">
        <f>'Gemeente A'!P31+'Gemeente B'!P31+'Gemeente C'!P31+'Gemeente D'!P31</f>
        <v>0</v>
      </c>
      <c r="Q31" s="130">
        <f>'Gemeente A'!Q31+'Gemeente B'!Q31+'Gemeente C'!Q31+'Gemeente D'!Q31</f>
        <v>0</v>
      </c>
      <c r="R31" s="130">
        <f>'Gemeente A'!R31+'Gemeente B'!R31+'Gemeente C'!R31+'Gemeente D'!R31</f>
        <v>0</v>
      </c>
      <c r="S31" s="131">
        <f>'Gemeente A'!S31+'Gemeente B'!S31+'Gemeente C'!S31+'Gemeente D'!S31</f>
        <v>0</v>
      </c>
      <c r="T31" s="130">
        <f>'Gemeente A'!T31+'Gemeente B'!T31+'Gemeente C'!T31+'Gemeente D'!T31</f>
        <v>0</v>
      </c>
      <c r="U31" s="130">
        <f>'Gemeente A'!U31+'Gemeente B'!U31+'Gemeente C'!U31+'Gemeente D'!U31</f>
        <v>0</v>
      </c>
      <c r="V31" s="131">
        <f>'Gemeente A'!V31+'Gemeente B'!V31+'Gemeente C'!V31+'Gemeente D'!V31</f>
        <v>0</v>
      </c>
      <c r="W31" s="131">
        <f>'Gemeente A'!W31+'Gemeente B'!W31+'Gemeente C'!W31+'Gemeente D'!W31</f>
        <v>2475000</v>
      </c>
      <c r="X31" s="132">
        <f t="shared" si="0"/>
        <v>2475000</v>
      </c>
      <c r="Y31" s="133"/>
      <c r="Z31" s="133">
        <f t="shared" si="1"/>
        <v>0</v>
      </c>
    </row>
    <row r="32" spans="1:28" hidden="1" outlineLevel="1">
      <c r="A32" s="1"/>
      <c r="B32" s="17" t="str">
        <f>'Gemeente A'!B32</f>
        <v>Project subsidie</v>
      </c>
      <c r="C32" s="492">
        <f>'Gemeente A'!C32+'Gemeente B'!C32+'Gemeente C'!C32+'Gemeente D'!C32</f>
        <v>130000</v>
      </c>
      <c r="D32" s="492">
        <f>'Gemeente A'!D32+'Gemeente B'!D32+'Gemeente C'!D32+'Gemeente D'!D32</f>
        <v>0</v>
      </c>
      <c r="E32" s="128"/>
      <c r="F32" s="129">
        <f>'Gemeente A'!F32+'Gemeente B'!F32+'Gemeente C'!F32+'Gemeente D'!F32</f>
        <v>7500</v>
      </c>
      <c r="G32" s="130">
        <f>'Gemeente A'!G32+'Gemeente B'!G32+'Gemeente C'!G32+'Gemeente D'!G32</f>
        <v>12500</v>
      </c>
      <c r="H32" s="130">
        <f>'Gemeente A'!H32+'Gemeente B'!H32+'Gemeente C'!H32+'Gemeente D'!H32</f>
        <v>12500</v>
      </c>
      <c r="I32" s="130">
        <f>'Gemeente A'!I32+'Gemeente B'!I32+'Gemeente C'!I32+'Gemeente D'!I32</f>
        <v>12500</v>
      </c>
      <c r="J32" s="130">
        <f>'Gemeente A'!J32+'Gemeente B'!J32+'Gemeente C'!J32+'Gemeente D'!J32</f>
        <v>2500</v>
      </c>
      <c r="K32" s="131">
        <f>'Gemeente A'!K32+'Gemeente B'!K32+'Gemeente C'!K32+'Gemeente D'!K32</f>
        <v>47500</v>
      </c>
      <c r="L32" s="129">
        <f>'Gemeente A'!L32+'Gemeente B'!L32+'Gemeente C'!L32+'Gemeente D'!L32</f>
        <v>22500</v>
      </c>
      <c r="M32" s="130">
        <f>'Gemeente A'!M32+'Gemeente B'!M32+'Gemeente C'!M32+'Gemeente D'!M32</f>
        <v>17500</v>
      </c>
      <c r="N32" s="130">
        <f>'Gemeente A'!N32+'Gemeente B'!N32+'Gemeente C'!N32+'Gemeente D'!N32</f>
        <v>12500</v>
      </c>
      <c r="O32" s="131">
        <f>'Gemeente A'!O32+'Gemeente B'!O32+'Gemeente C'!O32+'Gemeente D'!O32</f>
        <v>52500</v>
      </c>
      <c r="P32" s="129">
        <f>'Gemeente A'!P32+'Gemeente B'!P32+'Gemeente C'!P32+'Gemeente D'!P32</f>
        <v>15000</v>
      </c>
      <c r="Q32" s="130">
        <f>'Gemeente A'!Q32+'Gemeente B'!Q32+'Gemeente C'!Q32+'Gemeente D'!Q32</f>
        <v>10000</v>
      </c>
      <c r="R32" s="130">
        <f>'Gemeente A'!R32+'Gemeente B'!R32+'Gemeente C'!R32+'Gemeente D'!R32</f>
        <v>5000</v>
      </c>
      <c r="S32" s="131">
        <f>'Gemeente A'!S32+'Gemeente B'!S32+'Gemeente C'!S32+'Gemeente D'!S32</f>
        <v>30000</v>
      </c>
      <c r="T32" s="130">
        <f>'Gemeente A'!T32+'Gemeente B'!T32+'Gemeente C'!T32+'Gemeente D'!T32</f>
        <v>0</v>
      </c>
      <c r="U32" s="130">
        <f>'Gemeente A'!U32+'Gemeente B'!U32+'Gemeente C'!U32+'Gemeente D'!U32</f>
        <v>0</v>
      </c>
      <c r="V32" s="131">
        <f>'Gemeente A'!V32+'Gemeente B'!V32+'Gemeente C'!V32+'Gemeente D'!V32</f>
        <v>0</v>
      </c>
      <c r="W32" s="131">
        <f>'Gemeente A'!W32+'Gemeente B'!W32+'Gemeente C'!W32+'Gemeente D'!W32</f>
        <v>0</v>
      </c>
      <c r="X32" s="132">
        <f t="shared" si="0"/>
        <v>130000</v>
      </c>
      <c r="Y32" s="133"/>
      <c r="Z32" s="133">
        <f t="shared" si="1"/>
        <v>0</v>
      </c>
    </row>
    <row r="33" spans="1:26" hidden="1" outlineLevel="1">
      <c r="A33" s="1"/>
      <c r="B33" s="17" t="str">
        <f>'Gemeente A'!B33</f>
        <v>Overige Subsidies</v>
      </c>
      <c r="C33" s="492">
        <f>'Gemeente A'!C33+'Gemeente B'!C33+'Gemeente C'!C33+'Gemeente D'!C33</f>
        <v>0</v>
      </c>
      <c r="D33" s="492">
        <f>'Gemeente A'!D33+'Gemeente B'!D33+'Gemeente C'!D33+'Gemeente D'!D33</f>
        <v>0</v>
      </c>
      <c r="E33" s="128"/>
      <c r="F33" s="129">
        <f>'Gemeente A'!F33+'Gemeente B'!F33+'Gemeente C'!F33+'Gemeente D'!F33</f>
        <v>0</v>
      </c>
      <c r="G33" s="130">
        <f>'Gemeente A'!G33+'Gemeente B'!G33+'Gemeente C'!G33+'Gemeente D'!G33</f>
        <v>0</v>
      </c>
      <c r="H33" s="130">
        <f>'Gemeente A'!H33+'Gemeente B'!H33+'Gemeente C'!H33+'Gemeente D'!H33</f>
        <v>0</v>
      </c>
      <c r="I33" s="130">
        <f>'Gemeente A'!I33+'Gemeente B'!I33+'Gemeente C'!I33+'Gemeente D'!I33</f>
        <v>0</v>
      </c>
      <c r="J33" s="130">
        <f>'Gemeente A'!J33+'Gemeente B'!J33+'Gemeente C'!J33+'Gemeente D'!J33</f>
        <v>0</v>
      </c>
      <c r="K33" s="131">
        <f>'Gemeente A'!K33+'Gemeente B'!K33+'Gemeente C'!K33+'Gemeente D'!K33</f>
        <v>0</v>
      </c>
      <c r="L33" s="129">
        <f>'Gemeente A'!L33+'Gemeente B'!L33+'Gemeente C'!L33+'Gemeente D'!L33</f>
        <v>0</v>
      </c>
      <c r="M33" s="130">
        <f>'Gemeente A'!M33+'Gemeente B'!M33+'Gemeente C'!M33+'Gemeente D'!M33</f>
        <v>0</v>
      </c>
      <c r="N33" s="130">
        <f>'Gemeente A'!N33+'Gemeente B'!N33+'Gemeente C'!N33+'Gemeente D'!N33</f>
        <v>0</v>
      </c>
      <c r="O33" s="131">
        <f>'Gemeente A'!O33+'Gemeente B'!O33+'Gemeente C'!O33+'Gemeente D'!O33</f>
        <v>0</v>
      </c>
      <c r="P33" s="129">
        <f>'Gemeente A'!P33+'Gemeente B'!P33+'Gemeente C'!P33+'Gemeente D'!P33</f>
        <v>0</v>
      </c>
      <c r="Q33" s="130">
        <f>'Gemeente A'!Q33+'Gemeente B'!Q33+'Gemeente C'!Q33+'Gemeente D'!Q33</f>
        <v>0</v>
      </c>
      <c r="R33" s="130">
        <f>'Gemeente A'!R33+'Gemeente B'!R33+'Gemeente C'!R33+'Gemeente D'!R33</f>
        <v>0</v>
      </c>
      <c r="S33" s="131">
        <f>'Gemeente A'!S33+'Gemeente B'!S33+'Gemeente C'!S33+'Gemeente D'!S33</f>
        <v>0</v>
      </c>
      <c r="T33" s="130">
        <f>'Gemeente A'!T33+'Gemeente B'!T33+'Gemeente C'!T33+'Gemeente D'!T33</f>
        <v>0</v>
      </c>
      <c r="U33" s="130">
        <f>'Gemeente A'!U33+'Gemeente B'!U33+'Gemeente C'!U33+'Gemeente D'!U33</f>
        <v>0</v>
      </c>
      <c r="V33" s="131">
        <f>'Gemeente A'!V33+'Gemeente B'!V33+'Gemeente C'!V33+'Gemeente D'!V33</f>
        <v>0</v>
      </c>
      <c r="W33" s="131">
        <f>'Gemeente A'!W33+'Gemeente B'!W33+'Gemeente C'!W33+'Gemeente D'!W33</f>
        <v>0</v>
      </c>
      <c r="X33" s="132">
        <f t="shared" si="0"/>
        <v>0</v>
      </c>
      <c r="Y33" s="133"/>
      <c r="Z33" s="133">
        <f t="shared" si="1"/>
        <v>0</v>
      </c>
    </row>
    <row r="34" spans="1:26" collapsed="1">
      <c r="A34" s="19" t="str">
        <f>'Gemeente A'!A34</f>
        <v>Subsidies</v>
      </c>
      <c r="C34" s="137">
        <f>'Gemeente A'!C34+'Gemeente B'!C34+'Gemeente C'!C34+'Gemeente D'!C34</f>
        <v>2605000</v>
      </c>
      <c r="D34" s="137">
        <f>'Gemeente A'!D34+'Gemeente B'!D34+'Gemeente C'!D34+'Gemeente D'!D34</f>
        <v>0</v>
      </c>
      <c r="E34" s="133"/>
      <c r="F34" s="134">
        <f>'Gemeente A'!F34+'Gemeente B'!F34+'Gemeente C'!F34+'Gemeente D'!F34</f>
        <v>7500</v>
      </c>
      <c r="G34" s="135">
        <f>'Gemeente A'!G34+'Gemeente B'!G34+'Gemeente C'!G34+'Gemeente D'!G34</f>
        <v>12500</v>
      </c>
      <c r="H34" s="135">
        <f>'Gemeente A'!H34+'Gemeente B'!H34+'Gemeente C'!H34+'Gemeente D'!H34</f>
        <v>12500</v>
      </c>
      <c r="I34" s="135">
        <f>'Gemeente A'!I34+'Gemeente B'!I34+'Gemeente C'!I34+'Gemeente D'!I34</f>
        <v>12500</v>
      </c>
      <c r="J34" s="135">
        <f>'Gemeente A'!J34+'Gemeente B'!J34+'Gemeente C'!J34+'Gemeente D'!J34</f>
        <v>2500</v>
      </c>
      <c r="K34" s="136">
        <f>'Gemeente A'!K34+'Gemeente B'!K34+'Gemeente C'!K34+'Gemeente D'!K34</f>
        <v>47500</v>
      </c>
      <c r="L34" s="134">
        <f>'Gemeente A'!L34+'Gemeente B'!L34+'Gemeente C'!L34+'Gemeente D'!L34</f>
        <v>22500</v>
      </c>
      <c r="M34" s="135">
        <f>'Gemeente A'!M34+'Gemeente B'!M34+'Gemeente C'!M34+'Gemeente D'!M34</f>
        <v>17500</v>
      </c>
      <c r="N34" s="135">
        <f>'Gemeente A'!N34+'Gemeente B'!N34+'Gemeente C'!N34+'Gemeente D'!N34</f>
        <v>12500</v>
      </c>
      <c r="O34" s="136">
        <f>'Gemeente A'!O34+'Gemeente B'!O34+'Gemeente C'!O34+'Gemeente D'!O34</f>
        <v>52500</v>
      </c>
      <c r="P34" s="134">
        <f>'Gemeente A'!P34+'Gemeente B'!P34+'Gemeente C'!P34+'Gemeente D'!P34</f>
        <v>15000</v>
      </c>
      <c r="Q34" s="135">
        <f>'Gemeente A'!Q34+'Gemeente B'!Q34+'Gemeente C'!Q34+'Gemeente D'!Q34</f>
        <v>10000</v>
      </c>
      <c r="R34" s="135">
        <f>'Gemeente A'!R34+'Gemeente B'!R34+'Gemeente C'!R34+'Gemeente D'!R34</f>
        <v>5000</v>
      </c>
      <c r="S34" s="136">
        <f>'Gemeente A'!S34+'Gemeente B'!S34+'Gemeente C'!S34+'Gemeente D'!S34</f>
        <v>30000</v>
      </c>
      <c r="T34" s="135">
        <f>'Gemeente A'!T34+'Gemeente B'!T34+'Gemeente C'!T34+'Gemeente D'!T34</f>
        <v>0</v>
      </c>
      <c r="U34" s="135">
        <f>'Gemeente A'!U34+'Gemeente B'!U34+'Gemeente C'!U34+'Gemeente D'!U34</f>
        <v>0</v>
      </c>
      <c r="V34" s="136">
        <f>'Gemeente A'!V34+'Gemeente B'!V34+'Gemeente C'!V34+'Gemeente D'!V34</f>
        <v>0</v>
      </c>
      <c r="W34" s="136">
        <f>'Gemeente A'!W34+'Gemeente B'!W34+'Gemeente C'!W34+'Gemeente D'!W34</f>
        <v>2475000</v>
      </c>
      <c r="X34" s="174">
        <f t="shared" si="0"/>
        <v>2605000</v>
      </c>
      <c r="Y34" s="133"/>
      <c r="Z34" s="133">
        <f t="shared" si="1"/>
        <v>0</v>
      </c>
    </row>
    <row r="35" spans="1:26">
      <c r="C35" s="140"/>
      <c r="D35" s="140"/>
      <c r="E35" s="133"/>
      <c r="F35" s="138"/>
      <c r="G35" s="139"/>
      <c r="H35" s="139"/>
      <c r="I35" s="139"/>
      <c r="J35" s="139"/>
      <c r="K35" s="140"/>
      <c r="L35" s="138"/>
      <c r="M35" s="139"/>
      <c r="N35" s="139"/>
      <c r="O35" s="140"/>
      <c r="P35" s="138"/>
      <c r="Q35" s="139"/>
      <c r="R35" s="139"/>
      <c r="S35" s="140"/>
      <c r="T35" s="139"/>
      <c r="U35" s="139"/>
      <c r="V35" s="140"/>
      <c r="W35" s="140"/>
      <c r="X35" s="175"/>
      <c r="Y35" s="133"/>
      <c r="Z35" s="133">
        <f t="shared" si="1"/>
        <v>0</v>
      </c>
    </row>
    <row r="36" spans="1:26" ht="13.5" thickBot="1">
      <c r="A36" s="126"/>
      <c r="B36" s="127" t="str">
        <f>'Gemeente A'!B36</f>
        <v>BATEN</v>
      </c>
      <c r="C36" s="144">
        <f>C15+C20+C23+C30+C34+C26</f>
        <v>3560000</v>
      </c>
      <c r="D36" s="144">
        <f>D15+D20+D23+D30+D34+D26</f>
        <v>0</v>
      </c>
      <c r="E36" s="143"/>
      <c r="F36" s="141">
        <f t="shared" ref="F36:X36" si="2">F15+F20+F23+F30+F34+F26</f>
        <v>77500</v>
      </c>
      <c r="G36" s="142">
        <f t="shared" si="2"/>
        <v>72500</v>
      </c>
      <c r="H36" s="142">
        <f t="shared" si="2"/>
        <v>62500</v>
      </c>
      <c r="I36" s="142">
        <f t="shared" ref="I36" si="3">I15+I20+I23+I30+I34+I26</f>
        <v>62500</v>
      </c>
      <c r="J36" s="142">
        <f t="shared" si="2"/>
        <v>52500</v>
      </c>
      <c r="K36" s="144">
        <f t="shared" si="2"/>
        <v>327500</v>
      </c>
      <c r="L36" s="141">
        <f t="shared" si="2"/>
        <v>77500</v>
      </c>
      <c r="M36" s="142">
        <f t="shared" si="2"/>
        <v>72500</v>
      </c>
      <c r="N36" s="142">
        <f t="shared" si="2"/>
        <v>62500</v>
      </c>
      <c r="O36" s="144">
        <f t="shared" si="2"/>
        <v>212500</v>
      </c>
      <c r="P36" s="141">
        <f t="shared" si="2"/>
        <v>65000</v>
      </c>
      <c r="Q36" s="142">
        <f t="shared" si="2"/>
        <v>55000</v>
      </c>
      <c r="R36" s="142">
        <f t="shared" si="2"/>
        <v>45000</v>
      </c>
      <c r="S36" s="144">
        <f t="shared" si="2"/>
        <v>165000</v>
      </c>
      <c r="T36" s="142">
        <f t="shared" si="2"/>
        <v>0</v>
      </c>
      <c r="U36" s="142">
        <f t="shared" si="2"/>
        <v>360000</v>
      </c>
      <c r="V36" s="144">
        <f t="shared" si="2"/>
        <v>360000</v>
      </c>
      <c r="W36" s="144">
        <f t="shared" si="2"/>
        <v>2495000</v>
      </c>
      <c r="X36" s="176">
        <f t="shared" si="2"/>
        <v>3560000</v>
      </c>
      <c r="Y36" s="133"/>
      <c r="Z36" s="133">
        <f t="shared" si="1"/>
        <v>0</v>
      </c>
    </row>
    <row r="37" spans="1:26" ht="13.5" thickTop="1">
      <c r="C37" s="137"/>
      <c r="D37" s="137"/>
      <c r="E37" s="133"/>
      <c r="F37" s="145"/>
      <c r="G37" s="146"/>
      <c r="H37" s="146"/>
      <c r="I37" s="146"/>
      <c r="J37" s="146"/>
      <c r="K37" s="147"/>
      <c r="L37" s="145"/>
      <c r="M37" s="146"/>
      <c r="N37" s="146"/>
      <c r="O37" s="147"/>
      <c r="P37" s="145"/>
      <c r="Q37" s="146"/>
      <c r="R37" s="146"/>
      <c r="S37" s="147"/>
      <c r="T37" s="146"/>
      <c r="U37" s="146"/>
      <c r="V37" s="147"/>
      <c r="W37" s="147"/>
      <c r="X37" s="132"/>
      <c r="Y37" s="133"/>
      <c r="Z37" s="133">
        <f t="shared" si="1"/>
        <v>0</v>
      </c>
    </row>
    <row r="38" spans="1:26">
      <c r="A38" s="16" t="str">
        <f>'Gemeente A'!A38</f>
        <v>LASTEN</v>
      </c>
      <c r="C38" s="137"/>
      <c r="D38" s="137"/>
      <c r="E38" s="133"/>
      <c r="F38" s="149"/>
      <c r="G38" s="150"/>
      <c r="H38" s="150"/>
      <c r="I38" s="150"/>
      <c r="J38" s="150"/>
      <c r="K38" s="148"/>
      <c r="L38" s="149"/>
      <c r="M38" s="150"/>
      <c r="N38" s="150"/>
      <c r="O38" s="148"/>
      <c r="P38" s="149"/>
      <c r="Q38" s="150"/>
      <c r="R38" s="150"/>
      <c r="S38" s="148"/>
      <c r="T38" s="150"/>
      <c r="U38" s="150"/>
      <c r="V38" s="148"/>
      <c r="W38" s="148"/>
      <c r="X38" s="132"/>
      <c r="Y38" s="133"/>
      <c r="Z38" s="133">
        <f t="shared" si="1"/>
        <v>0</v>
      </c>
    </row>
    <row r="39" spans="1:26" hidden="1" outlineLevel="1">
      <c r="A39" s="1"/>
      <c r="B39" s="17" t="str">
        <f>'Gemeente A'!B39</f>
        <v>Bestuurs- / RvT kosten</v>
      </c>
      <c r="C39" s="492">
        <f>'Gemeente A'!C39+'Gemeente B'!C39+'Gemeente C'!C39+'Gemeente D'!C39</f>
        <v>0</v>
      </c>
      <c r="D39" s="492">
        <f>'Gemeente A'!D39+'Gemeente B'!D39+'Gemeente C'!D39+'Gemeente D'!D39</f>
        <v>5000.0000000000009</v>
      </c>
      <c r="E39" s="128"/>
      <c r="F39" s="129">
        <f>'Gemeente A'!F39+'Gemeente B'!F39+'Gemeente C'!F39+'Gemeente D'!F39</f>
        <v>0</v>
      </c>
      <c r="G39" s="130">
        <f>'Gemeente A'!G39+'Gemeente B'!G39+'Gemeente C'!G39+'Gemeente D'!G39</f>
        <v>0</v>
      </c>
      <c r="H39" s="130">
        <f>'Gemeente A'!H39+'Gemeente B'!H39+'Gemeente C'!H39+'Gemeente D'!H39</f>
        <v>0</v>
      </c>
      <c r="I39" s="130">
        <f>'Gemeente A'!I39+'Gemeente B'!I39+'Gemeente C'!I39+'Gemeente D'!I39</f>
        <v>0</v>
      </c>
      <c r="J39" s="130">
        <f>'Gemeente A'!J39+'Gemeente B'!J39+'Gemeente C'!J39+'Gemeente D'!J39</f>
        <v>0</v>
      </c>
      <c r="K39" s="131">
        <f>'Gemeente A'!K39+'Gemeente B'!K39+'Gemeente C'!K39+'Gemeente D'!K39</f>
        <v>0</v>
      </c>
      <c r="L39" s="129">
        <f>'Gemeente A'!L39+'Gemeente B'!L39+'Gemeente C'!L39+'Gemeente D'!L39</f>
        <v>0</v>
      </c>
      <c r="M39" s="130">
        <f>'Gemeente A'!M39+'Gemeente B'!M39+'Gemeente C'!M39+'Gemeente D'!M39</f>
        <v>0</v>
      </c>
      <c r="N39" s="130">
        <f>'Gemeente A'!N39+'Gemeente B'!N39+'Gemeente C'!N39+'Gemeente D'!N39</f>
        <v>0</v>
      </c>
      <c r="O39" s="131">
        <f>'Gemeente A'!O39+'Gemeente B'!O39+'Gemeente C'!O39+'Gemeente D'!O39</f>
        <v>0</v>
      </c>
      <c r="P39" s="129">
        <f>'Gemeente A'!P39+'Gemeente B'!P39+'Gemeente C'!P39+'Gemeente D'!P39</f>
        <v>0</v>
      </c>
      <c r="Q39" s="130">
        <f>'Gemeente A'!Q39+'Gemeente B'!Q39+'Gemeente C'!Q39+'Gemeente D'!Q39</f>
        <v>0</v>
      </c>
      <c r="R39" s="130">
        <f>'Gemeente A'!R39+'Gemeente B'!R39+'Gemeente C'!R39+'Gemeente D'!R39</f>
        <v>0</v>
      </c>
      <c r="S39" s="131">
        <f>'Gemeente A'!S39+'Gemeente B'!S39+'Gemeente C'!S39+'Gemeente D'!S39</f>
        <v>0</v>
      </c>
      <c r="T39" s="130">
        <f>'Gemeente A'!T39+'Gemeente B'!T39+'Gemeente C'!T39+'Gemeente D'!T39</f>
        <v>0</v>
      </c>
      <c r="U39" s="130">
        <f>'Gemeente A'!U39+'Gemeente B'!U39+'Gemeente C'!U39+'Gemeente D'!U39</f>
        <v>0</v>
      </c>
      <c r="V39" s="131">
        <f>'Gemeente A'!V39+'Gemeente B'!V39+'Gemeente C'!V39+'Gemeente D'!V39</f>
        <v>0</v>
      </c>
      <c r="W39" s="131">
        <f>'Gemeente A'!W39+'Gemeente B'!W39+'Gemeente C'!W39+'Gemeente D'!W39</f>
        <v>5000.0000000000009</v>
      </c>
      <c r="X39" s="132">
        <f>'Gemeente A'!X39+'Gemeente B'!X39+'Gemeente C'!X39+'Gemeente D'!X39</f>
        <v>5000.0000000000009</v>
      </c>
      <c r="Y39" s="133"/>
      <c r="Z39" s="133">
        <f t="shared" si="1"/>
        <v>0</v>
      </c>
    </row>
    <row r="40" spans="1:26" hidden="1" outlineLevel="1">
      <c r="A40" s="1"/>
      <c r="B40" s="17" t="str">
        <f>'Gemeente A'!B40</f>
        <v>Marketing</v>
      </c>
      <c r="C40" s="492">
        <f>'Gemeente A'!C40+'Gemeente B'!C40+'Gemeente C'!C40+'Gemeente D'!C40</f>
        <v>0</v>
      </c>
      <c r="D40" s="492">
        <f>'Gemeente A'!D40+'Gemeente B'!D40+'Gemeente C'!D40+'Gemeente D'!D40</f>
        <v>10000.000000000002</v>
      </c>
      <c r="E40" s="128"/>
      <c r="F40" s="129">
        <f>'Gemeente A'!F40+'Gemeente B'!F40+'Gemeente C'!F40+'Gemeente D'!F40</f>
        <v>0</v>
      </c>
      <c r="G40" s="130">
        <f>'Gemeente A'!G40+'Gemeente B'!G40+'Gemeente C'!G40+'Gemeente D'!G40</f>
        <v>0</v>
      </c>
      <c r="H40" s="130">
        <f>'Gemeente A'!H40+'Gemeente B'!H40+'Gemeente C'!H40+'Gemeente D'!H40</f>
        <v>0</v>
      </c>
      <c r="I40" s="130">
        <f>'Gemeente A'!I40+'Gemeente B'!I40+'Gemeente C'!I40+'Gemeente D'!I40</f>
        <v>0</v>
      </c>
      <c r="J40" s="130">
        <f>'Gemeente A'!J40+'Gemeente B'!J40+'Gemeente C'!J40+'Gemeente D'!J40</f>
        <v>0</v>
      </c>
      <c r="K40" s="131">
        <f>'Gemeente A'!K40+'Gemeente B'!K40+'Gemeente C'!K40+'Gemeente D'!K40</f>
        <v>0</v>
      </c>
      <c r="L40" s="129">
        <f>'Gemeente A'!L40+'Gemeente B'!L40+'Gemeente C'!L40+'Gemeente D'!L40</f>
        <v>0</v>
      </c>
      <c r="M40" s="130">
        <f>'Gemeente A'!M40+'Gemeente B'!M40+'Gemeente C'!M40+'Gemeente D'!M40</f>
        <v>0</v>
      </c>
      <c r="N40" s="130">
        <f>'Gemeente A'!N40+'Gemeente B'!N40+'Gemeente C'!N40+'Gemeente D'!N40</f>
        <v>0</v>
      </c>
      <c r="O40" s="131">
        <f>'Gemeente A'!O40+'Gemeente B'!O40+'Gemeente C'!O40+'Gemeente D'!O40</f>
        <v>0</v>
      </c>
      <c r="P40" s="129">
        <f>'Gemeente A'!P40+'Gemeente B'!P40+'Gemeente C'!P40+'Gemeente D'!P40</f>
        <v>0</v>
      </c>
      <c r="Q40" s="130">
        <f>'Gemeente A'!Q40+'Gemeente B'!Q40+'Gemeente C'!Q40+'Gemeente D'!Q40</f>
        <v>0</v>
      </c>
      <c r="R40" s="130">
        <f>'Gemeente A'!R40+'Gemeente B'!R40+'Gemeente C'!R40+'Gemeente D'!R40</f>
        <v>0</v>
      </c>
      <c r="S40" s="131">
        <f>'Gemeente A'!S40+'Gemeente B'!S40+'Gemeente C'!S40+'Gemeente D'!S40</f>
        <v>0</v>
      </c>
      <c r="T40" s="130">
        <f>'Gemeente A'!T40+'Gemeente B'!T40+'Gemeente C'!T40+'Gemeente D'!T40</f>
        <v>0</v>
      </c>
      <c r="U40" s="130">
        <f>'Gemeente A'!U40+'Gemeente B'!U40+'Gemeente C'!U40+'Gemeente D'!U40</f>
        <v>0</v>
      </c>
      <c r="V40" s="131">
        <f>'Gemeente A'!V40+'Gemeente B'!V40+'Gemeente C'!V40+'Gemeente D'!V40</f>
        <v>0</v>
      </c>
      <c r="W40" s="131">
        <f>'Gemeente A'!W40+'Gemeente B'!W40+'Gemeente C'!W40+'Gemeente D'!W40</f>
        <v>10000.000000000002</v>
      </c>
      <c r="X40" s="132">
        <f>'Gemeente A'!X40+'Gemeente B'!X40+'Gemeente C'!X40+'Gemeente D'!X40</f>
        <v>10000.000000000002</v>
      </c>
      <c r="Y40" s="133"/>
      <c r="Z40" s="133">
        <f t="shared" si="1"/>
        <v>0</v>
      </c>
    </row>
    <row r="41" spans="1:26" hidden="1" outlineLevel="1">
      <c r="A41" s="1"/>
      <c r="B41" s="17" t="str">
        <f>'Gemeente A'!B41</f>
        <v>Administratie &amp; advies</v>
      </c>
      <c r="C41" s="492">
        <f>'Gemeente A'!C41+'Gemeente B'!C41+'Gemeente C'!C41+'Gemeente D'!C41</f>
        <v>0</v>
      </c>
      <c r="D41" s="492">
        <f>'Gemeente A'!D41+'Gemeente B'!D41+'Gemeente C'!D41+'Gemeente D'!D41</f>
        <v>25000.000000000004</v>
      </c>
      <c r="E41" s="128"/>
      <c r="F41" s="129">
        <f>'Gemeente A'!F41+'Gemeente B'!F41+'Gemeente C'!F41+'Gemeente D'!F41</f>
        <v>0</v>
      </c>
      <c r="G41" s="130">
        <f>'Gemeente A'!G41+'Gemeente B'!G41+'Gemeente C'!G41+'Gemeente D'!G41</f>
        <v>0</v>
      </c>
      <c r="H41" s="130">
        <f>'Gemeente A'!H41+'Gemeente B'!H41+'Gemeente C'!H41+'Gemeente D'!H41</f>
        <v>0</v>
      </c>
      <c r="I41" s="130">
        <f>'Gemeente A'!I41+'Gemeente B'!I41+'Gemeente C'!I41+'Gemeente D'!I41</f>
        <v>0</v>
      </c>
      <c r="J41" s="130">
        <f>'Gemeente A'!J41+'Gemeente B'!J41+'Gemeente C'!J41+'Gemeente D'!J41</f>
        <v>0</v>
      </c>
      <c r="K41" s="131">
        <f>'Gemeente A'!K41+'Gemeente B'!K41+'Gemeente C'!K41+'Gemeente D'!K41</f>
        <v>0</v>
      </c>
      <c r="L41" s="129">
        <f>'Gemeente A'!L41+'Gemeente B'!L41+'Gemeente C'!L41+'Gemeente D'!L41</f>
        <v>0</v>
      </c>
      <c r="M41" s="130">
        <f>'Gemeente A'!M41+'Gemeente B'!M41+'Gemeente C'!M41+'Gemeente D'!M41</f>
        <v>0</v>
      </c>
      <c r="N41" s="130">
        <f>'Gemeente A'!N41+'Gemeente B'!N41+'Gemeente C'!N41+'Gemeente D'!N41</f>
        <v>0</v>
      </c>
      <c r="O41" s="131">
        <f>'Gemeente A'!O41+'Gemeente B'!O41+'Gemeente C'!O41+'Gemeente D'!O41</f>
        <v>0</v>
      </c>
      <c r="P41" s="129">
        <f>'Gemeente A'!P41+'Gemeente B'!P41+'Gemeente C'!P41+'Gemeente D'!P41</f>
        <v>0</v>
      </c>
      <c r="Q41" s="130">
        <f>'Gemeente A'!Q41+'Gemeente B'!Q41+'Gemeente C'!Q41+'Gemeente D'!Q41</f>
        <v>0</v>
      </c>
      <c r="R41" s="130">
        <f>'Gemeente A'!R41+'Gemeente B'!R41+'Gemeente C'!R41+'Gemeente D'!R41</f>
        <v>0</v>
      </c>
      <c r="S41" s="131">
        <f>'Gemeente A'!S41+'Gemeente B'!S41+'Gemeente C'!S41+'Gemeente D'!S41</f>
        <v>0</v>
      </c>
      <c r="T41" s="130">
        <f>'Gemeente A'!T41+'Gemeente B'!T41+'Gemeente C'!T41+'Gemeente D'!T41</f>
        <v>0</v>
      </c>
      <c r="U41" s="130">
        <f>'Gemeente A'!U41+'Gemeente B'!U41+'Gemeente C'!U41+'Gemeente D'!U41</f>
        <v>0</v>
      </c>
      <c r="V41" s="131">
        <f>'Gemeente A'!V41+'Gemeente B'!V41+'Gemeente C'!V41+'Gemeente D'!V41</f>
        <v>0</v>
      </c>
      <c r="W41" s="131">
        <f>'Gemeente A'!W41+'Gemeente B'!W41+'Gemeente C'!W41+'Gemeente D'!W41</f>
        <v>25000.000000000004</v>
      </c>
      <c r="X41" s="132">
        <f>'Gemeente A'!X41+'Gemeente B'!X41+'Gemeente C'!X41+'Gemeente D'!X41</f>
        <v>25000.000000000004</v>
      </c>
      <c r="Y41" s="133"/>
      <c r="Z41" s="133">
        <f t="shared" si="1"/>
        <v>0</v>
      </c>
    </row>
    <row r="42" spans="1:26" hidden="1" outlineLevel="1">
      <c r="A42" s="1"/>
      <c r="B42" s="17" t="str">
        <f>'Gemeente A'!B42</f>
        <v>Overige bestuurskosten</v>
      </c>
      <c r="C42" s="492">
        <f>'Gemeente A'!C42+'Gemeente B'!C42+'Gemeente C'!C42+'Gemeente D'!C42</f>
        <v>0</v>
      </c>
      <c r="D42" s="492">
        <f>'Gemeente A'!D42+'Gemeente B'!D42+'Gemeente C'!D42+'Gemeente D'!D42</f>
        <v>10000.000000000002</v>
      </c>
      <c r="E42" s="128"/>
      <c r="F42" s="129">
        <f>'Gemeente A'!F42+'Gemeente B'!F42+'Gemeente C'!F42+'Gemeente D'!F42</f>
        <v>0</v>
      </c>
      <c r="G42" s="130">
        <f>'Gemeente A'!G42+'Gemeente B'!G42+'Gemeente C'!G42+'Gemeente D'!G42</f>
        <v>0</v>
      </c>
      <c r="H42" s="130">
        <f>'Gemeente A'!H42+'Gemeente B'!H42+'Gemeente C'!H42+'Gemeente D'!H42</f>
        <v>0</v>
      </c>
      <c r="I42" s="130">
        <f>'Gemeente A'!I42+'Gemeente B'!I42+'Gemeente C'!I42+'Gemeente D'!I42</f>
        <v>0</v>
      </c>
      <c r="J42" s="130">
        <f>'Gemeente A'!J42+'Gemeente B'!J42+'Gemeente C'!J42+'Gemeente D'!J42</f>
        <v>0</v>
      </c>
      <c r="K42" s="131">
        <f>'Gemeente A'!K42+'Gemeente B'!K42+'Gemeente C'!K42+'Gemeente D'!K42</f>
        <v>0</v>
      </c>
      <c r="L42" s="129">
        <f>'Gemeente A'!L42+'Gemeente B'!L42+'Gemeente C'!L42+'Gemeente D'!L42</f>
        <v>0</v>
      </c>
      <c r="M42" s="130">
        <f>'Gemeente A'!M42+'Gemeente B'!M42+'Gemeente C'!M42+'Gemeente D'!M42</f>
        <v>0</v>
      </c>
      <c r="N42" s="130">
        <f>'Gemeente A'!N42+'Gemeente B'!N42+'Gemeente C'!N42+'Gemeente D'!N42</f>
        <v>0</v>
      </c>
      <c r="O42" s="131">
        <f>'Gemeente A'!O42+'Gemeente B'!O42+'Gemeente C'!O42+'Gemeente D'!O42</f>
        <v>0</v>
      </c>
      <c r="P42" s="129">
        <f>'Gemeente A'!P42+'Gemeente B'!P42+'Gemeente C'!P42+'Gemeente D'!P42</f>
        <v>0</v>
      </c>
      <c r="Q42" s="130">
        <f>'Gemeente A'!Q42+'Gemeente B'!Q42+'Gemeente C'!Q42+'Gemeente D'!Q42</f>
        <v>0</v>
      </c>
      <c r="R42" s="130">
        <f>'Gemeente A'!R42+'Gemeente B'!R42+'Gemeente C'!R42+'Gemeente D'!R42</f>
        <v>0</v>
      </c>
      <c r="S42" s="131">
        <f>'Gemeente A'!S42+'Gemeente B'!S42+'Gemeente C'!S42+'Gemeente D'!S42</f>
        <v>0</v>
      </c>
      <c r="T42" s="130">
        <f>'Gemeente A'!T42+'Gemeente B'!T42+'Gemeente C'!T42+'Gemeente D'!T42</f>
        <v>0</v>
      </c>
      <c r="U42" s="130">
        <f>'Gemeente A'!U42+'Gemeente B'!U42+'Gemeente C'!U42+'Gemeente D'!U42</f>
        <v>0</v>
      </c>
      <c r="V42" s="131">
        <f>'Gemeente A'!V42+'Gemeente B'!V42+'Gemeente C'!V42+'Gemeente D'!V42</f>
        <v>0</v>
      </c>
      <c r="W42" s="131">
        <f>'Gemeente A'!W42+'Gemeente B'!W42+'Gemeente C'!W42+'Gemeente D'!W42</f>
        <v>10000.000000000002</v>
      </c>
      <c r="X42" s="132">
        <f>'Gemeente A'!X42+'Gemeente B'!X42+'Gemeente C'!X42+'Gemeente D'!X42</f>
        <v>10000.000000000002</v>
      </c>
      <c r="Y42" s="133"/>
      <c r="Z42" s="133">
        <f t="shared" si="1"/>
        <v>0</v>
      </c>
    </row>
    <row r="43" spans="1:26" collapsed="1">
      <c r="A43" s="19" t="str">
        <f>'Gemeente A'!A43</f>
        <v>Bestuur en organisatie</v>
      </c>
      <c r="C43" s="136">
        <f>'Gemeente A'!C43+'Gemeente B'!C43+'Gemeente C'!C43+'Gemeente D'!C43</f>
        <v>0</v>
      </c>
      <c r="D43" s="136">
        <f>'Gemeente A'!D43+'Gemeente B'!D43+'Gemeente C'!D43+'Gemeente D'!D43</f>
        <v>50000.000000000007</v>
      </c>
      <c r="E43" s="133"/>
      <c r="F43" s="134">
        <f>'Gemeente A'!F43+'Gemeente B'!F43+'Gemeente C'!F43+'Gemeente D'!F43</f>
        <v>0</v>
      </c>
      <c r="G43" s="135">
        <f>'Gemeente A'!G43+'Gemeente B'!G43+'Gemeente C'!G43+'Gemeente D'!G43</f>
        <v>0</v>
      </c>
      <c r="H43" s="135">
        <f>'Gemeente A'!H43+'Gemeente B'!H43+'Gemeente C'!H43+'Gemeente D'!H43</f>
        <v>0</v>
      </c>
      <c r="I43" s="135">
        <f>'Gemeente A'!I43+'Gemeente B'!I43+'Gemeente C'!I43+'Gemeente D'!I43</f>
        <v>0</v>
      </c>
      <c r="J43" s="135">
        <f>'Gemeente A'!J43+'Gemeente B'!J43+'Gemeente C'!J43+'Gemeente D'!J43</f>
        <v>0</v>
      </c>
      <c r="K43" s="136">
        <f>'Gemeente A'!K43+'Gemeente B'!K43+'Gemeente C'!K43+'Gemeente D'!K43</f>
        <v>0</v>
      </c>
      <c r="L43" s="134">
        <f>'Gemeente A'!L43+'Gemeente B'!L43+'Gemeente C'!L43+'Gemeente D'!L43</f>
        <v>0</v>
      </c>
      <c r="M43" s="135">
        <f>'Gemeente A'!M43+'Gemeente B'!M43+'Gemeente C'!M43+'Gemeente D'!M43</f>
        <v>0</v>
      </c>
      <c r="N43" s="135">
        <f>'Gemeente A'!N43+'Gemeente B'!N43+'Gemeente C'!N43+'Gemeente D'!N43</f>
        <v>0</v>
      </c>
      <c r="O43" s="136">
        <f>'Gemeente A'!O43+'Gemeente B'!O43+'Gemeente C'!O43+'Gemeente D'!O43</f>
        <v>0</v>
      </c>
      <c r="P43" s="134">
        <f>'Gemeente A'!P43+'Gemeente B'!P43+'Gemeente C'!P43+'Gemeente D'!P43</f>
        <v>0</v>
      </c>
      <c r="Q43" s="135">
        <f>'Gemeente A'!Q43+'Gemeente B'!Q43+'Gemeente C'!Q43+'Gemeente D'!Q43</f>
        <v>0</v>
      </c>
      <c r="R43" s="135">
        <f>'Gemeente A'!R43+'Gemeente B'!R43+'Gemeente C'!R43+'Gemeente D'!R43</f>
        <v>0</v>
      </c>
      <c r="S43" s="136">
        <f>'Gemeente A'!S43+'Gemeente B'!S43+'Gemeente C'!S43+'Gemeente D'!S43</f>
        <v>0</v>
      </c>
      <c r="T43" s="135">
        <f>'Gemeente A'!T43+'Gemeente B'!T43+'Gemeente C'!T43+'Gemeente D'!T43</f>
        <v>0</v>
      </c>
      <c r="U43" s="135">
        <f>'Gemeente A'!U43+'Gemeente B'!U43+'Gemeente C'!U43+'Gemeente D'!U43</f>
        <v>0</v>
      </c>
      <c r="V43" s="136">
        <f>'Gemeente A'!V43+'Gemeente B'!V43+'Gemeente C'!V43+'Gemeente D'!V43</f>
        <v>0</v>
      </c>
      <c r="W43" s="136">
        <f>'Gemeente A'!W43+'Gemeente B'!W43+'Gemeente C'!W43+'Gemeente D'!W43</f>
        <v>50000.000000000007</v>
      </c>
      <c r="X43" s="174">
        <f>'Gemeente A'!X43+'Gemeente B'!X43+'Gemeente C'!X43+'Gemeente D'!X43</f>
        <v>50000.000000000007</v>
      </c>
      <c r="Y43" s="133"/>
      <c r="Z43" s="133">
        <f t="shared" si="1"/>
        <v>0</v>
      </c>
    </row>
    <row r="44" spans="1:26" hidden="1" outlineLevel="1">
      <c r="A44" s="1"/>
      <c r="B44" s="17" t="str">
        <f>'Gemeente A'!B44</f>
        <v>Huurkosten</v>
      </c>
      <c r="C44" s="492">
        <f>'Gemeente A'!C44+'Gemeente B'!C44+'Gemeente C'!C44+'Gemeente D'!C44</f>
        <v>517000</v>
      </c>
      <c r="D44" s="492">
        <f>'Gemeente A'!D44+'Gemeente B'!D44+'Gemeente C'!D44+'Gemeente D'!D44</f>
        <v>0</v>
      </c>
      <c r="E44" s="128"/>
      <c r="F44" s="129">
        <f>'Gemeente A'!F44+'Gemeente B'!F44+'Gemeente C'!F44+'Gemeente D'!F44</f>
        <v>0</v>
      </c>
      <c r="G44" s="130">
        <f>'Gemeente A'!G44+'Gemeente B'!G44+'Gemeente C'!G44+'Gemeente D'!G44</f>
        <v>0</v>
      </c>
      <c r="H44" s="130">
        <f>'Gemeente A'!H44+'Gemeente B'!H44+'Gemeente C'!H44+'Gemeente D'!H44</f>
        <v>0</v>
      </c>
      <c r="I44" s="130">
        <f>'Gemeente A'!I44+'Gemeente B'!I44+'Gemeente C'!I44+'Gemeente D'!I44</f>
        <v>0</v>
      </c>
      <c r="J44" s="130">
        <f>'Gemeente A'!J44+'Gemeente B'!J44+'Gemeente C'!J44+'Gemeente D'!J44</f>
        <v>0</v>
      </c>
      <c r="K44" s="131">
        <f>'Gemeente A'!K44+'Gemeente B'!K44+'Gemeente C'!K44+'Gemeente D'!K44</f>
        <v>0</v>
      </c>
      <c r="L44" s="129">
        <f>'Gemeente A'!L44+'Gemeente B'!L44+'Gemeente C'!L44+'Gemeente D'!L44</f>
        <v>0</v>
      </c>
      <c r="M44" s="130">
        <f>'Gemeente A'!M44+'Gemeente B'!M44+'Gemeente C'!M44+'Gemeente D'!M44</f>
        <v>0</v>
      </c>
      <c r="N44" s="130">
        <f>'Gemeente A'!N44+'Gemeente B'!N44+'Gemeente C'!N44+'Gemeente D'!N44</f>
        <v>0</v>
      </c>
      <c r="O44" s="131">
        <f>'Gemeente A'!O44+'Gemeente B'!O44+'Gemeente C'!O44+'Gemeente D'!O44</f>
        <v>0</v>
      </c>
      <c r="P44" s="129">
        <f>'Gemeente A'!P44+'Gemeente B'!P44+'Gemeente C'!P44+'Gemeente D'!P44</f>
        <v>0</v>
      </c>
      <c r="Q44" s="130">
        <f>'Gemeente A'!Q44+'Gemeente B'!Q44+'Gemeente C'!Q44+'Gemeente D'!Q44</f>
        <v>0</v>
      </c>
      <c r="R44" s="130">
        <f>'Gemeente A'!R44+'Gemeente B'!R44+'Gemeente C'!R44+'Gemeente D'!R44</f>
        <v>0</v>
      </c>
      <c r="S44" s="131">
        <f>'Gemeente A'!S44+'Gemeente B'!S44+'Gemeente C'!S44+'Gemeente D'!S44</f>
        <v>0</v>
      </c>
      <c r="T44" s="130">
        <f>'Gemeente A'!T44+'Gemeente B'!T44+'Gemeente C'!T44+'Gemeente D'!T44</f>
        <v>0</v>
      </c>
      <c r="U44" s="130">
        <f>'Gemeente A'!U44+'Gemeente B'!U44+'Gemeente C'!U44+'Gemeente D'!U44</f>
        <v>0</v>
      </c>
      <c r="V44" s="131">
        <f>'Gemeente A'!V44+'Gemeente B'!V44+'Gemeente C'!V44+'Gemeente D'!V44</f>
        <v>0</v>
      </c>
      <c r="W44" s="131">
        <f>'Gemeente A'!W44+'Gemeente B'!W44+'Gemeente C'!W44+'Gemeente D'!W44</f>
        <v>517000</v>
      </c>
      <c r="X44" s="132">
        <f>'Gemeente A'!X44+'Gemeente B'!X44+'Gemeente C'!X44+'Gemeente D'!X44</f>
        <v>517000</v>
      </c>
      <c r="Y44" s="133"/>
      <c r="Z44" s="133">
        <f t="shared" si="1"/>
        <v>0</v>
      </c>
    </row>
    <row r="45" spans="1:26" hidden="1" outlineLevel="1">
      <c r="A45" s="1"/>
      <c r="B45" s="17" t="str">
        <f>'Gemeente A'!B45</f>
        <v>Onderhoudskosten</v>
      </c>
      <c r="C45" s="492">
        <f>'Gemeente A'!C45+'Gemeente B'!C45+'Gemeente C'!C45+'Gemeente D'!C45</f>
        <v>0</v>
      </c>
      <c r="D45" s="492">
        <f>'Gemeente A'!D45+'Gemeente B'!D45+'Gemeente C'!D45+'Gemeente D'!D45</f>
        <v>0</v>
      </c>
      <c r="E45" s="128"/>
      <c r="F45" s="129">
        <f>'Gemeente A'!F45+'Gemeente B'!F45+'Gemeente C'!F45+'Gemeente D'!F45</f>
        <v>0</v>
      </c>
      <c r="G45" s="130">
        <f>'Gemeente A'!G45+'Gemeente B'!G45+'Gemeente C'!G45+'Gemeente D'!G45</f>
        <v>0</v>
      </c>
      <c r="H45" s="130">
        <f>'Gemeente A'!H45+'Gemeente B'!H45+'Gemeente C'!H45+'Gemeente D'!H45</f>
        <v>0</v>
      </c>
      <c r="I45" s="130">
        <f>'Gemeente A'!I45+'Gemeente B'!I45+'Gemeente C'!I45+'Gemeente D'!I45</f>
        <v>0</v>
      </c>
      <c r="J45" s="130">
        <f>'Gemeente A'!J45+'Gemeente B'!J45+'Gemeente C'!J45+'Gemeente D'!J45</f>
        <v>0</v>
      </c>
      <c r="K45" s="131">
        <f>'Gemeente A'!K45+'Gemeente B'!K45+'Gemeente C'!K45+'Gemeente D'!K45</f>
        <v>0</v>
      </c>
      <c r="L45" s="129">
        <f>'Gemeente A'!L45+'Gemeente B'!L45+'Gemeente C'!L45+'Gemeente D'!L45</f>
        <v>0</v>
      </c>
      <c r="M45" s="130">
        <f>'Gemeente A'!M45+'Gemeente B'!M45+'Gemeente C'!M45+'Gemeente D'!M45</f>
        <v>0</v>
      </c>
      <c r="N45" s="130">
        <f>'Gemeente A'!N45+'Gemeente B'!N45+'Gemeente C'!N45+'Gemeente D'!N45</f>
        <v>0</v>
      </c>
      <c r="O45" s="131">
        <f>'Gemeente A'!O45+'Gemeente B'!O45+'Gemeente C'!O45+'Gemeente D'!O45</f>
        <v>0</v>
      </c>
      <c r="P45" s="129">
        <f>'Gemeente A'!P45+'Gemeente B'!P45+'Gemeente C'!P45+'Gemeente D'!P45</f>
        <v>0</v>
      </c>
      <c r="Q45" s="130">
        <f>'Gemeente A'!Q45+'Gemeente B'!Q45+'Gemeente C'!Q45+'Gemeente D'!Q45</f>
        <v>0</v>
      </c>
      <c r="R45" s="130">
        <f>'Gemeente A'!R45+'Gemeente B'!R45+'Gemeente C'!R45+'Gemeente D'!R45</f>
        <v>0</v>
      </c>
      <c r="S45" s="131">
        <f>'Gemeente A'!S45+'Gemeente B'!S45+'Gemeente C'!S45+'Gemeente D'!S45</f>
        <v>0</v>
      </c>
      <c r="T45" s="130">
        <f>'Gemeente A'!T45+'Gemeente B'!T45+'Gemeente C'!T45+'Gemeente D'!T45</f>
        <v>0</v>
      </c>
      <c r="U45" s="130">
        <f>'Gemeente A'!U45+'Gemeente B'!U45+'Gemeente C'!U45+'Gemeente D'!U45</f>
        <v>0</v>
      </c>
      <c r="V45" s="131">
        <f>'Gemeente A'!V45+'Gemeente B'!V45+'Gemeente C'!V45+'Gemeente D'!V45</f>
        <v>0</v>
      </c>
      <c r="W45" s="131">
        <f>'Gemeente A'!W45+'Gemeente B'!W45+'Gemeente C'!W45+'Gemeente D'!W45</f>
        <v>0</v>
      </c>
      <c r="X45" s="132">
        <f>'Gemeente A'!X45+'Gemeente B'!X45+'Gemeente C'!X45+'Gemeente D'!X45</f>
        <v>0</v>
      </c>
      <c r="Y45" s="133"/>
      <c r="Z45" s="133">
        <f t="shared" si="1"/>
        <v>0</v>
      </c>
    </row>
    <row r="46" spans="1:26" hidden="1" outlineLevel="1">
      <c r="A46" s="1"/>
      <c r="B46" s="17" t="str">
        <f>'Gemeente A'!B46</f>
        <v>Afschrijving gebouwen &amp; inventaris</v>
      </c>
      <c r="C46" s="492">
        <f>'Gemeente A'!C46+'Gemeente B'!C46+'Gemeente C'!C46+'Gemeente D'!C46</f>
        <v>0</v>
      </c>
      <c r="D46" s="492">
        <f>'Gemeente A'!D46+'Gemeente B'!D46+'Gemeente C'!D46+'Gemeente D'!D46</f>
        <v>0</v>
      </c>
      <c r="E46" s="128"/>
      <c r="F46" s="129">
        <f>'Gemeente A'!F46+'Gemeente B'!F46+'Gemeente C'!F46+'Gemeente D'!F46</f>
        <v>0</v>
      </c>
      <c r="G46" s="130">
        <f>'Gemeente A'!G46+'Gemeente B'!G46+'Gemeente C'!G46+'Gemeente D'!G46</f>
        <v>0</v>
      </c>
      <c r="H46" s="130">
        <f>'Gemeente A'!H46+'Gemeente B'!H46+'Gemeente C'!H46+'Gemeente D'!H46</f>
        <v>0</v>
      </c>
      <c r="I46" s="130">
        <f>'Gemeente A'!I46+'Gemeente B'!I46+'Gemeente C'!I46+'Gemeente D'!I46</f>
        <v>0</v>
      </c>
      <c r="J46" s="130">
        <f>'Gemeente A'!J46+'Gemeente B'!J46+'Gemeente C'!J46+'Gemeente D'!J46</f>
        <v>0</v>
      </c>
      <c r="K46" s="131">
        <f>'Gemeente A'!K46+'Gemeente B'!K46+'Gemeente C'!K46+'Gemeente D'!K46</f>
        <v>0</v>
      </c>
      <c r="L46" s="129">
        <f>'Gemeente A'!L46+'Gemeente B'!L46+'Gemeente C'!L46+'Gemeente D'!L46</f>
        <v>0</v>
      </c>
      <c r="M46" s="130">
        <f>'Gemeente A'!M46+'Gemeente B'!M46+'Gemeente C'!M46+'Gemeente D'!M46</f>
        <v>0</v>
      </c>
      <c r="N46" s="130">
        <f>'Gemeente A'!N46+'Gemeente B'!N46+'Gemeente C'!N46+'Gemeente D'!N46</f>
        <v>0</v>
      </c>
      <c r="O46" s="131">
        <f>'Gemeente A'!O46+'Gemeente B'!O46+'Gemeente C'!O46+'Gemeente D'!O46</f>
        <v>0</v>
      </c>
      <c r="P46" s="129">
        <f>'Gemeente A'!P46+'Gemeente B'!P46+'Gemeente C'!P46+'Gemeente D'!P46</f>
        <v>0</v>
      </c>
      <c r="Q46" s="130">
        <f>'Gemeente A'!Q46+'Gemeente B'!Q46+'Gemeente C'!Q46+'Gemeente D'!Q46</f>
        <v>0</v>
      </c>
      <c r="R46" s="130">
        <f>'Gemeente A'!R46+'Gemeente B'!R46+'Gemeente C'!R46+'Gemeente D'!R46</f>
        <v>0</v>
      </c>
      <c r="S46" s="131">
        <f>'Gemeente A'!S46+'Gemeente B'!S46+'Gemeente C'!S46+'Gemeente D'!S46</f>
        <v>0</v>
      </c>
      <c r="T46" s="130">
        <f>'Gemeente A'!T46+'Gemeente B'!T46+'Gemeente C'!T46+'Gemeente D'!T46</f>
        <v>0</v>
      </c>
      <c r="U46" s="130">
        <f>'Gemeente A'!U46+'Gemeente B'!U46+'Gemeente C'!U46+'Gemeente D'!U46</f>
        <v>0</v>
      </c>
      <c r="V46" s="131">
        <f>'Gemeente A'!V46+'Gemeente B'!V46+'Gemeente C'!V46+'Gemeente D'!V46</f>
        <v>0</v>
      </c>
      <c r="W46" s="131">
        <f>'Gemeente A'!W46+'Gemeente B'!W46+'Gemeente C'!W46+'Gemeente D'!W46</f>
        <v>0</v>
      </c>
      <c r="X46" s="132">
        <f>'Gemeente A'!X46+'Gemeente B'!X46+'Gemeente C'!X46+'Gemeente D'!X46</f>
        <v>0</v>
      </c>
      <c r="Y46" s="133"/>
      <c r="Z46" s="133">
        <f t="shared" si="1"/>
        <v>0</v>
      </c>
    </row>
    <row r="47" spans="1:26" hidden="1" outlineLevel="1">
      <c r="A47" s="1"/>
      <c r="B47" s="17" t="str">
        <f>'Gemeente A'!B47</f>
        <v>Schoonmaakkosten</v>
      </c>
      <c r="C47" s="492">
        <f>'Gemeente A'!C47+'Gemeente B'!C47+'Gemeente C'!C47+'Gemeente D'!C47</f>
        <v>15500</v>
      </c>
      <c r="D47" s="492">
        <f>'Gemeente A'!D47+'Gemeente B'!D47+'Gemeente C'!D47+'Gemeente D'!D47</f>
        <v>0</v>
      </c>
      <c r="E47" s="128"/>
      <c r="F47" s="129">
        <f>'Gemeente A'!F47+'Gemeente B'!F47+'Gemeente C'!F47+'Gemeente D'!F47</f>
        <v>0</v>
      </c>
      <c r="G47" s="130">
        <f>'Gemeente A'!G47+'Gemeente B'!G47+'Gemeente C'!G47+'Gemeente D'!G47</f>
        <v>0</v>
      </c>
      <c r="H47" s="130">
        <f>'Gemeente A'!H47+'Gemeente B'!H47+'Gemeente C'!H47+'Gemeente D'!H47</f>
        <v>0</v>
      </c>
      <c r="I47" s="130">
        <f>'Gemeente A'!I47+'Gemeente B'!I47+'Gemeente C'!I47+'Gemeente D'!I47</f>
        <v>0</v>
      </c>
      <c r="J47" s="130">
        <f>'Gemeente A'!J47+'Gemeente B'!J47+'Gemeente C'!J47+'Gemeente D'!J47</f>
        <v>0</v>
      </c>
      <c r="K47" s="131">
        <f>'Gemeente A'!K47+'Gemeente B'!K47+'Gemeente C'!K47+'Gemeente D'!K47</f>
        <v>0</v>
      </c>
      <c r="L47" s="129">
        <f>'Gemeente A'!L47+'Gemeente B'!L47+'Gemeente C'!L47+'Gemeente D'!L47</f>
        <v>0</v>
      </c>
      <c r="M47" s="130">
        <f>'Gemeente A'!M47+'Gemeente B'!M47+'Gemeente C'!M47+'Gemeente D'!M47</f>
        <v>0</v>
      </c>
      <c r="N47" s="130">
        <f>'Gemeente A'!N47+'Gemeente B'!N47+'Gemeente C'!N47+'Gemeente D'!N47</f>
        <v>0</v>
      </c>
      <c r="O47" s="131">
        <f>'Gemeente A'!O47+'Gemeente B'!O47+'Gemeente C'!O47+'Gemeente D'!O47</f>
        <v>0</v>
      </c>
      <c r="P47" s="129">
        <f>'Gemeente A'!P47+'Gemeente B'!P47+'Gemeente C'!P47+'Gemeente D'!P47</f>
        <v>0</v>
      </c>
      <c r="Q47" s="130">
        <f>'Gemeente A'!Q47+'Gemeente B'!Q47+'Gemeente C'!Q47+'Gemeente D'!Q47</f>
        <v>0</v>
      </c>
      <c r="R47" s="130">
        <f>'Gemeente A'!R47+'Gemeente B'!R47+'Gemeente C'!R47+'Gemeente D'!R47</f>
        <v>0</v>
      </c>
      <c r="S47" s="131">
        <f>'Gemeente A'!S47+'Gemeente B'!S47+'Gemeente C'!S47+'Gemeente D'!S47</f>
        <v>0</v>
      </c>
      <c r="T47" s="130">
        <f>'Gemeente A'!T47+'Gemeente B'!T47+'Gemeente C'!T47+'Gemeente D'!T47</f>
        <v>0</v>
      </c>
      <c r="U47" s="130">
        <f>'Gemeente A'!U47+'Gemeente B'!U47+'Gemeente C'!U47+'Gemeente D'!U47</f>
        <v>0</v>
      </c>
      <c r="V47" s="131">
        <f>'Gemeente A'!V47+'Gemeente B'!V47+'Gemeente C'!V47+'Gemeente D'!V47</f>
        <v>0</v>
      </c>
      <c r="W47" s="131">
        <f>'Gemeente A'!W47+'Gemeente B'!W47+'Gemeente C'!W47+'Gemeente D'!W47</f>
        <v>15500</v>
      </c>
      <c r="X47" s="132">
        <f>'Gemeente A'!X47+'Gemeente B'!X47+'Gemeente C'!X47+'Gemeente D'!X47</f>
        <v>15500</v>
      </c>
      <c r="Y47" s="133"/>
      <c r="Z47" s="133">
        <f t="shared" si="1"/>
        <v>0</v>
      </c>
    </row>
    <row r="48" spans="1:26" hidden="1" outlineLevel="1">
      <c r="A48" s="1"/>
      <c r="B48" s="17" t="str">
        <f>'Gemeente A'!B48</f>
        <v>Energiekosten</v>
      </c>
      <c r="C48" s="492">
        <f>'Gemeente A'!C48+'Gemeente B'!C48+'Gemeente C'!C48+'Gemeente D'!C48</f>
        <v>15500</v>
      </c>
      <c r="D48" s="492">
        <f>'Gemeente A'!D48+'Gemeente B'!D48+'Gemeente C'!D48+'Gemeente D'!D48</f>
        <v>0</v>
      </c>
      <c r="E48" s="128"/>
      <c r="F48" s="129">
        <f>'Gemeente A'!F48+'Gemeente B'!F48+'Gemeente C'!F48+'Gemeente D'!F48</f>
        <v>0</v>
      </c>
      <c r="G48" s="130">
        <f>'Gemeente A'!G48+'Gemeente B'!G48+'Gemeente C'!G48+'Gemeente D'!G48</f>
        <v>0</v>
      </c>
      <c r="H48" s="130">
        <f>'Gemeente A'!H48+'Gemeente B'!H48+'Gemeente C'!H48+'Gemeente D'!H48</f>
        <v>0</v>
      </c>
      <c r="I48" s="130">
        <f>'Gemeente A'!I48+'Gemeente B'!I48+'Gemeente C'!I48+'Gemeente D'!I48</f>
        <v>0</v>
      </c>
      <c r="J48" s="130">
        <f>'Gemeente A'!J48+'Gemeente B'!J48+'Gemeente C'!J48+'Gemeente D'!J48</f>
        <v>0</v>
      </c>
      <c r="K48" s="131">
        <f>'Gemeente A'!K48+'Gemeente B'!K48+'Gemeente C'!K48+'Gemeente D'!K48</f>
        <v>0</v>
      </c>
      <c r="L48" s="129">
        <f>'Gemeente A'!L48+'Gemeente B'!L48+'Gemeente C'!L48+'Gemeente D'!L48</f>
        <v>0</v>
      </c>
      <c r="M48" s="130">
        <f>'Gemeente A'!M48+'Gemeente B'!M48+'Gemeente C'!M48+'Gemeente D'!M48</f>
        <v>0</v>
      </c>
      <c r="N48" s="130">
        <f>'Gemeente A'!N48+'Gemeente B'!N48+'Gemeente C'!N48+'Gemeente D'!N48</f>
        <v>0</v>
      </c>
      <c r="O48" s="131">
        <f>'Gemeente A'!O48+'Gemeente B'!O48+'Gemeente C'!O48+'Gemeente D'!O48</f>
        <v>0</v>
      </c>
      <c r="P48" s="129">
        <f>'Gemeente A'!P48+'Gemeente B'!P48+'Gemeente C'!P48+'Gemeente D'!P48</f>
        <v>0</v>
      </c>
      <c r="Q48" s="130">
        <f>'Gemeente A'!Q48+'Gemeente B'!Q48+'Gemeente C'!Q48+'Gemeente D'!Q48</f>
        <v>0</v>
      </c>
      <c r="R48" s="130">
        <f>'Gemeente A'!R48+'Gemeente B'!R48+'Gemeente C'!R48+'Gemeente D'!R48</f>
        <v>0</v>
      </c>
      <c r="S48" s="131">
        <f>'Gemeente A'!S48+'Gemeente B'!S48+'Gemeente C'!S48+'Gemeente D'!S48</f>
        <v>0</v>
      </c>
      <c r="T48" s="130">
        <f>'Gemeente A'!T48+'Gemeente B'!T48+'Gemeente C'!T48+'Gemeente D'!T48</f>
        <v>0</v>
      </c>
      <c r="U48" s="130">
        <f>'Gemeente A'!U48+'Gemeente B'!U48+'Gemeente C'!U48+'Gemeente D'!U48</f>
        <v>0</v>
      </c>
      <c r="V48" s="131">
        <f>'Gemeente A'!V48+'Gemeente B'!V48+'Gemeente C'!V48+'Gemeente D'!V48</f>
        <v>0</v>
      </c>
      <c r="W48" s="131">
        <f>'Gemeente A'!W48+'Gemeente B'!W48+'Gemeente C'!W48+'Gemeente D'!W48</f>
        <v>15500</v>
      </c>
      <c r="X48" s="132">
        <f>'Gemeente A'!X48+'Gemeente B'!X48+'Gemeente C'!X48+'Gemeente D'!X48</f>
        <v>15500</v>
      </c>
      <c r="Y48" s="133"/>
      <c r="Z48" s="133">
        <f t="shared" si="1"/>
        <v>0</v>
      </c>
    </row>
    <row r="49" spans="1:26" hidden="1" outlineLevel="1">
      <c r="A49" s="1"/>
      <c r="B49" s="17" t="str">
        <f>'Gemeente A'!B49</f>
        <v>Belastingen huisvesting</v>
      </c>
      <c r="C49" s="492">
        <f>'Gemeente A'!C49+'Gemeente B'!C49+'Gemeente C'!C49+'Gemeente D'!C49</f>
        <v>8500</v>
      </c>
      <c r="D49" s="492">
        <f>'Gemeente A'!D49+'Gemeente B'!D49+'Gemeente C'!D49+'Gemeente D'!D49</f>
        <v>0</v>
      </c>
      <c r="E49" s="128"/>
      <c r="F49" s="129">
        <f>'Gemeente A'!F49+'Gemeente B'!F49+'Gemeente C'!F49+'Gemeente D'!F49</f>
        <v>0</v>
      </c>
      <c r="G49" s="130">
        <f>'Gemeente A'!G49+'Gemeente B'!G49+'Gemeente C'!G49+'Gemeente D'!G49</f>
        <v>0</v>
      </c>
      <c r="H49" s="130">
        <f>'Gemeente A'!H49+'Gemeente B'!H49+'Gemeente C'!H49+'Gemeente D'!H49</f>
        <v>0</v>
      </c>
      <c r="I49" s="130">
        <f>'Gemeente A'!I49+'Gemeente B'!I49+'Gemeente C'!I49+'Gemeente D'!I49</f>
        <v>0</v>
      </c>
      <c r="J49" s="130">
        <f>'Gemeente A'!J49+'Gemeente B'!J49+'Gemeente C'!J49+'Gemeente D'!J49</f>
        <v>0</v>
      </c>
      <c r="K49" s="131">
        <f>'Gemeente A'!K49+'Gemeente B'!K49+'Gemeente C'!K49+'Gemeente D'!K49</f>
        <v>0</v>
      </c>
      <c r="L49" s="129">
        <f>'Gemeente A'!L49+'Gemeente B'!L49+'Gemeente C'!L49+'Gemeente D'!L49</f>
        <v>0</v>
      </c>
      <c r="M49" s="130">
        <f>'Gemeente A'!M49+'Gemeente B'!M49+'Gemeente C'!M49+'Gemeente D'!M49</f>
        <v>0</v>
      </c>
      <c r="N49" s="130">
        <f>'Gemeente A'!N49+'Gemeente B'!N49+'Gemeente C'!N49+'Gemeente D'!N49</f>
        <v>0</v>
      </c>
      <c r="O49" s="131">
        <f>'Gemeente A'!O49+'Gemeente B'!O49+'Gemeente C'!O49+'Gemeente D'!O49</f>
        <v>0</v>
      </c>
      <c r="P49" s="129">
        <f>'Gemeente A'!P49+'Gemeente B'!P49+'Gemeente C'!P49+'Gemeente D'!P49</f>
        <v>0</v>
      </c>
      <c r="Q49" s="130">
        <f>'Gemeente A'!Q49+'Gemeente B'!Q49+'Gemeente C'!Q49+'Gemeente D'!Q49</f>
        <v>0</v>
      </c>
      <c r="R49" s="130">
        <f>'Gemeente A'!R49+'Gemeente B'!R49+'Gemeente C'!R49+'Gemeente D'!R49</f>
        <v>0</v>
      </c>
      <c r="S49" s="131">
        <f>'Gemeente A'!S49+'Gemeente B'!S49+'Gemeente C'!S49+'Gemeente D'!S49</f>
        <v>0</v>
      </c>
      <c r="T49" s="130">
        <f>'Gemeente A'!T49+'Gemeente B'!T49+'Gemeente C'!T49+'Gemeente D'!T49</f>
        <v>0</v>
      </c>
      <c r="U49" s="130">
        <f>'Gemeente A'!U49+'Gemeente B'!U49+'Gemeente C'!U49+'Gemeente D'!U49</f>
        <v>0</v>
      </c>
      <c r="V49" s="131">
        <f>'Gemeente A'!V49+'Gemeente B'!V49+'Gemeente C'!V49+'Gemeente D'!V49</f>
        <v>0</v>
      </c>
      <c r="W49" s="131">
        <f>'Gemeente A'!W49+'Gemeente B'!W49+'Gemeente C'!W49+'Gemeente D'!W49</f>
        <v>8500</v>
      </c>
      <c r="X49" s="132">
        <f>'Gemeente A'!X49+'Gemeente B'!X49+'Gemeente C'!X49+'Gemeente D'!X49</f>
        <v>8500</v>
      </c>
      <c r="Y49" s="133"/>
      <c r="Z49" s="133">
        <f t="shared" si="1"/>
        <v>0</v>
      </c>
    </row>
    <row r="50" spans="1:26" hidden="1" outlineLevel="1">
      <c r="A50" s="1"/>
      <c r="B50" s="17" t="str">
        <f>'Gemeente A'!B50</f>
        <v>Verzekeringen huisvesting</v>
      </c>
      <c r="C50" s="492">
        <f>'Gemeente A'!C50+'Gemeente B'!C50+'Gemeente C'!C50+'Gemeente D'!C50</f>
        <v>4000</v>
      </c>
      <c r="D50" s="492">
        <f>'Gemeente A'!D50+'Gemeente B'!D50+'Gemeente C'!D50+'Gemeente D'!D50</f>
        <v>0</v>
      </c>
      <c r="E50" s="128"/>
      <c r="F50" s="129">
        <f>'Gemeente A'!F50+'Gemeente B'!F50+'Gemeente C'!F50+'Gemeente D'!F50</f>
        <v>0</v>
      </c>
      <c r="G50" s="130">
        <f>'Gemeente A'!G50+'Gemeente B'!G50+'Gemeente C'!G50+'Gemeente D'!G50</f>
        <v>0</v>
      </c>
      <c r="H50" s="130">
        <f>'Gemeente A'!H50+'Gemeente B'!H50+'Gemeente C'!H50+'Gemeente D'!H50</f>
        <v>0</v>
      </c>
      <c r="I50" s="130">
        <f>'Gemeente A'!I50+'Gemeente B'!I50+'Gemeente C'!I50+'Gemeente D'!I50</f>
        <v>0</v>
      </c>
      <c r="J50" s="130">
        <f>'Gemeente A'!J50+'Gemeente B'!J50+'Gemeente C'!J50+'Gemeente D'!J50</f>
        <v>0</v>
      </c>
      <c r="K50" s="131">
        <f>'Gemeente A'!K50+'Gemeente B'!K50+'Gemeente C'!K50+'Gemeente D'!K50</f>
        <v>0</v>
      </c>
      <c r="L50" s="129">
        <f>'Gemeente A'!L50+'Gemeente B'!L50+'Gemeente C'!L50+'Gemeente D'!L50</f>
        <v>0</v>
      </c>
      <c r="M50" s="130">
        <f>'Gemeente A'!M50+'Gemeente B'!M50+'Gemeente C'!M50+'Gemeente D'!M50</f>
        <v>0</v>
      </c>
      <c r="N50" s="130">
        <f>'Gemeente A'!N50+'Gemeente B'!N50+'Gemeente C'!N50+'Gemeente D'!N50</f>
        <v>0</v>
      </c>
      <c r="O50" s="131">
        <f>'Gemeente A'!O50+'Gemeente B'!O50+'Gemeente C'!O50+'Gemeente D'!O50</f>
        <v>0</v>
      </c>
      <c r="P50" s="129">
        <f>'Gemeente A'!P50+'Gemeente B'!P50+'Gemeente C'!P50+'Gemeente D'!P50</f>
        <v>0</v>
      </c>
      <c r="Q50" s="130">
        <f>'Gemeente A'!Q50+'Gemeente B'!Q50+'Gemeente C'!Q50+'Gemeente D'!Q50</f>
        <v>0</v>
      </c>
      <c r="R50" s="130">
        <f>'Gemeente A'!R50+'Gemeente B'!R50+'Gemeente C'!R50+'Gemeente D'!R50</f>
        <v>0</v>
      </c>
      <c r="S50" s="131">
        <f>'Gemeente A'!S50+'Gemeente B'!S50+'Gemeente C'!S50+'Gemeente D'!S50</f>
        <v>0</v>
      </c>
      <c r="T50" s="130">
        <f>'Gemeente A'!T50+'Gemeente B'!T50+'Gemeente C'!T50+'Gemeente D'!T50</f>
        <v>0</v>
      </c>
      <c r="U50" s="130">
        <f>'Gemeente A'!U50+'Gemeente B'!U50+'Gemeente C'!U50+'Gemeente D'!U50</f>
        <v>0</v>
      </c>
      <c r="V50" s="131">
        <f>'Gemeente A'!V50+'Gemeente B'!V50+'Gemeente C'!V50+'Gemeente D'!V50</f>
        <v>0</v>
      </c>
      <c r="W50" s="131">
        <f>'Gemeente A'!W50+'Gemeente B'!W50+'Gemeente C'!W50+'Gemeente D'!W50</f>
        <v>4000</v>
      </c>
      <c r="X50" s="132">
        <f>'Gemeente A'!X50+'Gemeente B'!X50+'Gemeente C'!X50+'Gemeente D'!X50</f>
        <v>4000</v>
      </c>
      <c r="Y50" s="133"/>
      <c r="Z50" s="133">
        <f t="shared" si="1"/>
        <v>0</v>
      </c>
    </row>
    <row r="51" spans="1:26" hidden="1" outlineLevel="1">
      <c r="A51" s="1"/>
      <c r="B51" s="17" t="str">
        <f>'Gemeente A'!B51</f>
        <v>Overige kosten huisvesting</v>
      </c>
      <c r="C51" s="492">
        <f>'Gemeente A'!C51+'Gemeente B'!C51+'Gemeente C'!C51+'Gemeente D'!C51</f>
        <v>17500</v>
      </c>
      <c r="D51" s="492">
        <f>'Gemeente A'!D51+'Gemeente B'!D51+'Gemeente C'!D51+'Gemeente D'!D51</f>
        <v>0</v>
      </c>
      <c r="E51" s="128"/>
      <c r="F51" s="129">
        <f>'Gemeente A'!F51+'Gemeente B'!F51+'Gemeente C'!F51+'Gemeente D'!F51</f>
        <v>0</v>
      </c>
      <c r="G51" s="130">
        <f>'Gemeente A'!G51+'Gemeente B'!G51+'Gemeente C'!G51+'Gemeente D'!G51</f>
        <v>0</v>
      </c>
      <c r="H51" s="130">
        <f>'Gemeente A'!H51+'Gemeente B'!H51+'Gemeente C'!H51+'Gemeente D'!H51</f>
        <v>0</v>
      </c>
      <c r="I51" s="130">
        <f>'Gemeente A'!I51+'Gemeente B'!I51+'Gemeente C'!I51+'Gemeente D'!I51</f>
        <v>0</v>
      </c>
      <c r="J51" s="130">
        <f>'Gemeente A'!J51+'Gemeente B'!J51+'Gemeente C'!J51+'Gemeente D'!J51</f>
        <v>0</v>
      </c>
      <c r="K51" s="131">
        <f>'Gemeente A'!K51+'Gemeente B'!K51+'Gemeente C'!K51+'Gemeente D'!K51</f>
        <v>0</v>
      </c>
      <c r="L51" s="129">
        <f>'Gemeente A'!L51+'Gemeente B'!L51+'Gemeente C'!L51+'Gemeente D'!L51</f>
        <v>0</v>
      </c>
      <c r="M51" s="130">
        <f>'Gemeente A'!M51+'Gemeente B'!M51+'Gemeente C'!M51+'Gemeente D'!M51</f>
        <v>0</v>
      </c>
      <c r="N51" s="130">
        <f>'Gemeente A'!N51+'Gemeente B'!N51+'Gemeente C'!N51+'Gemeente D'!N51</f>
        <v>0</v>
      </c>
      <c r="O51" s="131">
        <f>'Gemeente A'!O51+'Gemeente B'!O51+'Gemeente C'!O51+'Gemeente D'!O51</f>
        <v>0</v>
      </c>
      <c r="P51" s="129">
        <f>'Gemeente A'!P51+'Gemeente B'!P51+'Gemeente C'!P51+'Gemeente D'!P51</f>
        <v>0</v>
      </c>
      <c r="Q51" s="130">
        <f>'Gemeente A'!Q51+'Gemeente B'!Q51+'Gemeente C'!Q51+'Gemeente D'!Q51</f>
        <v>0</v>
      </c>
      <c r="R51" s="130">
        <f>'Gemeente A'!R51+'Gemeente B'!R51+'Gemeente C'!R51+'Gemeente D'!R51</f>
        <v>0</v>
      </c>
      <c r="S51" s="131">
        <f>'Gemeente A'!S51+'Gemeente B'!S51+'Gemeente C'!S51+'Gemeente D'!S51</f>
        <v>0</v>
      </c>
      <c r="T51" s="130">
        <f>'Gemeente A'!T51+'Gemeente B'!T51+'Gemeente C'!T51+'Gemeente D'!T51</f>
        <v>0</v>
      </c>
      <c r="U51" s="130">
        <f>'Gemeente A'!U51+'Gemeente B'!U51+'Gemeente C'!U51+'Gemeente D'!U51</f>
        <v>0</v>
      </c>
      <c r="V51" s="131">
        <f>'Gemeente A'!V51+'Gemeente B'!V51+'Gemeente C'!V51+'Gemeente D'!V51</f>
        <v>0</v>
      </c>
      <c r="W51" s="131">
        <f>'Gemeente A'!W51+'Gemeente B'!W51+'Gemeente C'!W51+'Gemeente D'!W51</f>
        <v>17500</v>
      </c>
      <c r="X51" s="132">
        <f>'Gemeente A'!X51+'Gemeente B'!X51+'Gemeente C'!X51+'Gemeente D'!X51</f>
        <v>17500</v>
      </c>
      <c r="Y51" s="133"/>
      <c r="Z51" s="133">
        <f t="shared" si="1"/>
        <v>0</v>
      </c>
    </row>
    <row r="52" spans="1:26" collapsed="1">
      <c r="A52" s="19" t="str">
        <f>'Gemeente A'!A52</f>
        <v>Huisvesting</v>
      </c>
      <c r="C52" s="136">
        <f>'Gemeente A'!C52+'Gemeente B'!C52+'Gemeente C'!C52+'Gemeente D'!C52</f>
        <v>578000</v>
      </c>
      <c r="D52" s="136">
        <f>'Gemeente A'!D52+'Gemeente B'!D52+'Gemeente C'!D52+'Gemeente D'!D52</f>
        <v>0</v>
      </c>
      <c r="E52" s="133"/>
      <c r="F52" s="134">
        <f>'Gemeente A'!F52+'Gemeente B'!F52+'Gemeente C'!F52+'Gemeente D'!F52</f>
        <v>0</v>
      </c>
      <c r="G52" s="135">
        <f>'Gemeente A'!G52+'Gemeente B'!G52+'Gemeente C'!G52+'Gemeente D'!G52</f>
        <v>0</v>
      </c>
      <c r="H52" s="135">
        <f>'Gemeente A'!H52+'Gemeente B'!H52+'Gemeente C'!H52+'Gemeente D'!H52</f>
        <v>0</v>
      </c>
      <c r="I52" s="135">
        <f>'Gemeente A'!I52+'Gemeente B'!I52+'Gemeente C'!I52+'Gemeente D'!I52</f>
        <v>0</v>
      </c>
      <c r="J52" s="135">
        <f>'Gemeente A'!J52+'Gemeente B'!J52+'Gemeente C'!J52+'Gemeente D'!J52</f>
        <v>0</v>
      </c>
      <c r="K52" s="136">
        <f>'Gemeente A'!K52+'Gemeente B'!K52+'Gemeente C'!K52+'Gemeente D'!K52</f>
        <v>0</v>
      </c>
      <c r="L52" s="134">
        <f>'Gemeente A'!L52+'Gemeente B'!L52+'Gemeente C'!L52+'Gemeente D'!L52</f>
        <v>0</v>
      </c>
      <c r="M52" s="135">
        <f>'Gemeente A'!M52+'Gemeente B'!M52+'Gemeente C'!M52+'Gemeente D'!M52</f>
        <v>0</v>
      </c>
      <c r="N52" s="135">
        <f>'Gemeente A'!N52+'Gemeente B'!N52+'Gemeente C'!N52+'Gemeente D'!N52</f>
        <v>0</v>
      </c>
      <c r="O52" s="136">
        <f>'Gemeente A'!O52+'Gemeente B'!O52+'Gemeente C'!O52+'Gemeente D'!O52</f>
        <v>0</v>
      </c>
      <c r="P52" s="134">
        <f>'Gemeente A'!P52+'Gemeente B'!P52+'Gemeente C'!P52+'Gemeente D'!P52</f>
        <v>0</v>
      </c>
      <c r="Q52" s="135">
        <f>'Gemeente A'!Q52+'Gemeente B'!Q52+'Gemeente C'!Q52+'Gemeente D'!Q52</f>
        <v>0</v>
      </c>
      <c r="R52" s="135">
        <f>'Gemeente A'!R52+'Gemeente B'!R52+'Gemeente C'!R52+'Gemeente D'!R52</f>
        <v>0</v>
      </c>
      <c r="S52" s="136">
        <f>'Gemeente A'!S52+'Gemeente B'!S52+'Gemeente C'!S52+'Gemeente D'!S52</f>
        <v>0</v>
      </c>
      <c r="T52" s="135">
        <f>'Gemeente A'!T52+'Gemeente B'!T52+'Gemeente C'!T52+'Gemeente D'!T52</f>
        <v>0</v>
      </c>
      <c r="U52" s="135">
        <f>'Gemeente A'!U52+'Gemeente B'!U52+'Gemeente C'!U52+'Gemeente D'!U52</f>
        <v>0</v>
      </c>
      <c r="V52" s="136">
        <f>'Gemeente A'!V52+'Gemeente B'!V52+'Gemeente C'!V52+'Gemeente D'!V52</f>
        <v>0</v>
      </c>
      <c r="W52" s="136">
        <f>'Gemeente A'!W52+'Gemeente B'!W52+'Gemeente C'!W52+'Gemeente D'!W52</f>
        <v>578000</v>
      </c>
      <c r="X52" s="174">
        <f>'Gemeente A'!X52+'Gemeente B'!X52+'Gemeente C'!X52+'Gemeente D'!X52</f>
        <v>578000</v>
      </c>
      <c r="Y52" s="133"/>
      <c r="Z52" s="133">
        <f t="shared" si="1"/>
        <v>0</v>
      </c>
    </row>
    <row r="53" spans="1:26" hidden="1" outlineLevel="1">
      <c r="A53" s="1"/>
      <c r="B53" s="17" t="str">
        <f>'Gemeente A'!B53</f>
        <v>Loonkosten Direct</v>
      </c>
      <c r="C53" s="492">
        <f>'Gemeente A'!C53+'Gemeente B'!C53+'Gemeente C'!C53+'Gemeente D'!C53</f>
        <v>1426214.2003199998</v>
      </c>
      <c r="D53" s="492">
        <f>'Gemeente A'!D53+'Gemeente B'!D53+'Gemeente C'!D53+'Gemeente D'!D53</f>
        <v>0</v>
      </c>
      <c r="E53" s="128"/>
      <c r="F53" s="129">
        <f>'Gemeente A'!F53+'Gemeente B'!F53+'Gemeente C'!F53+'Gemeente D'!F53</f>
        <v>103061.451168</v>
      </c>
      <c r="G53" s="130">
        <f>'Gemeente A'!G53+'Gemeente B'!G53+'Gemeente C'!G53+'Gemeente D'!G53</f>
        <v>91531.29772799999</v>
      </c>
      <c r="H53" s="130">
        <f>'Gemeente A'!H53+'Gemeente B'!H53+'Gemeente C'!H53+'Gemeente D'!H53</f>
        <v>81775.968767999992</v>
      </c>
      <c r="I53" s="130">
        <f>'Gemeente A'!I53+'Gemeente B'!I53+'Gemeente C'!I53+'Gemeente D'!I53</f>
        <v>85362.851808000007</v>
      </c>
      <c r="J53" s="130">
        <f>'Gemeente A'!J53+'Gemeente B'!J53+'Gemeente C'!J53+'Gemeente D'!J53</f>
        <v>64412.476127999995</v>
      </c>
      <c r="K53" s="131">
        <f>'Gemeente A'!K53+'Gemeente B'!K53+'Gemeente C'!K53+'Gemeente D'!K53</f>
        <v>426144.04560000007</v>
      </c>
      <c r="L53" s="129">
        <f>'Gemeente A'!L53+'Gemeente B'!L53+'Gemeente C'!L53+'Gemeente D'!L53</f>
        <v>109285.21629257142</v>
      </c>
      <c r="M53" s="130">
        <f>'Gemeente A'!M53+'Gemeente B'!M53+'Gemeente C'!M53+'Gemeente D'!M53</f>
        <v>91636.262372571422</v>
      </c>
      <c r="N53" s="130">
        <f>'Gemeente A'!N53+'Gemeente B'!N53+'Gemeente C'!N53+'Gemeente D'!N53</f>
        <v>91636.262372571422</v>
      </c>
      <c r="O53" s="131">
        <f>'Gemeente A'!O53+'Gemeente B'!O53+'Gemeente C'!O53+'Gemeente D'!O53</f>
        <v>292557.74103771424</v>
      </c>
      <c r="P53" s="129">
        <f>'Gemeente A'!P53+'Gemeente B'!P53+'Gemeente C'!P53+'Gemeente D'!P53</f>
        <v>90156.11903999999</v>
      </c>
      <c r="Q53" s="130">
        <f>'Gemeente A'!Q53+'Gemeente B'!Q53+'Gemeente C'!Q53+'Gemeente D'!Q53</f>
        <v>70595.81568</v>
      </c>
      <c r="R53" s="130">
        <f>'Gemeente A'!R53+'Gemeente B'!R53+'Gemeente C'!R53+'Gemeente D'!R53</f>
        <v>69751.843199999988</v>
      </c>
      <c r="S53" s="131">
        <f>'Gemeente A'!S53+'Gemeente B'!S53+'Gemeente C'!S53+'Gemeente D'!S53</f>
        <v>230503.77791999996</v>
      </c>
      <c r="T53" s="130">
        <f>'Gemeente A'!T53+'Gemeente B'!T53+'Gemeente C'!T53+'Gemeente D'!T53</f>
        <v>208363.33012114288</v>
      </c>
      <c r="U53" s="130">
        <f>'Gemeente A'!U53+'Gemeente B'!U53+'Gemeente C'!U53+'Gemeente D'!U53</f>
        <v>225044.19796114284</v>
      </c>
      <c r="V53" s="131">
        <f>'Gemeente A'!V53+'Gemeente B'!V53+'Gemeente C'!V53+'Gemeente D'!V53</f>
        <v>433407.52808228566</v>
      </c>
      <c r="W53" s="131">
        <f>'Gemeente A'!W53+'Gemeente B'!W53+'Gemeente C'!W53+'Gemeente D'!W53</f>
        <v>43601.107679999994</v>
      </c>
      <c r="X53" s="132">
        <f>'Gemeente A'!X53+'Gemeente B'!X53+'Gemeente C'!X53+'Gemeente D'!X53</f>
        <v>1426214.2003199998</v>
      </c>
      <c r="Y53" s="133"/>
      <c r="Z53" s="133">
        <f t="shared" si="1"/>
        <v>0</v>
      </c>
    </row>
    <row r="54" spans="1:26" hidden="1" outlineLevel="1">
      <c r="A54" s="1"/>
      <c r="B54" s="17" t="str">
        <f>'Gemeente A'!B54</f>
        <v>Loonkosten Backoffice</v>
      </c>
      <c r="C54" s="492">
        <f>'Gemeente A'!C54+'Gemeente B'!C54+'Gemeente C'!C54+'Gemeente D'!C54</f>
        <v>539745.22367999994</v>
      </c>
      <c r="D54" s="492">
        <f>'Gemeente A'!D54+'Gemeente B'!D54+'Gemeente C'!D54+'Gemeente D'!D54</f>
        <v>0</v>
      </c>
      <c r="E54" s="128"/>
      <c r="F54" s="129">
        <f>'Gemeente A'!F54+'Gemeente B'!F54+'Gemeente C'!F54+'Gemeente D'!F54</f>
        <v>9134.7609599999996</v>
      </c>
      <c r="G54" s="130">
        <f>'Gemeente A'!G54+'Gemeente B'!G54+'Gemeente C'!G54+'Gemeente D'!G54</f>
        <v>7148.9433600000011</v>
      </c>
      <c r="H54" s="130">
        <f>'Gemeente A'!H54+'Gemeente B'!H54+'Gemeente C'!H54+'Gemeente D'!H54</f>
        <v>3574.4716800000006</v>
      </c>
      <c r="I54" s="130">
        <f>'Gemeente A'!I54+'Gemeente B'!I54+'Gemeente C'!I54+'Gemeente D'!I54</f>
        <v>4244.6851200000001</v>
      </c>
      <c r="J54" s="130">
        <f>'Gemeente A'!J54+'Gemeente B'!J54+'Gemeente C'!J54+'Gemeente D'!J54</f>
        <v>4244.6851200000001</v>
      </c>
      <c r="K54" s="131">
        <f>'Gemeente A'!K54+'Gemeente B'!K54+'Gemeente C'!K54+'Gemeente D'!K54</f>
        <v>28347.546240000007</v>
      </c>
      <c r="L54" s="129">
        <f>'Gemeente A'!L54+'Gemeente B'!L54+'Gemeente C'!L54+'Gemeente D'!L54</f>
        <v>9134.7609599999996</v>
      </c>
      <c r="M54" s="130">
        <f>'Gemeente A'!M54+'Gemeente B'!M54+'Gemeente C'!M54+'Gemeente D'!M54</f>
        <v>4567.3804799999998</v>
      </c>
      <c r="N54" s="130">
        <f>'Gemeente A'!N54+'Gemeente B'!N54+'Gemeente C'!N54+'Gemeente D'!N54</f>
        <v>4567.3804799999998</v>
      </c>
      <c r="O54" s="131">
        <f>'Gemeente A'!O54+'Gemeente B'!O54+'Gemeente C'!O54+'Gemeente D'!O54</f>
        <v>18269.521919999999</v>
      </c>
      <c r="P54" s="129">
        <f>'Gemeente A'!P54+'Gemeente B'!P54+'Gemeente C'!P54+'Gemeente D'!P54</f>
        <v>8489.3702400000002</v>
      </c>
      <c r="Q54" s="130">
        <f>'Gemeente A'!Q54+'Gemeente B'!Q54+'Gemeente C'!Q54+'Gemeente D'!Q54</f>
        <v>4567.3804799999998</v>
      </c>
      <c r="R54" s="130">
        <f>'Gemeente A'!R54+'Gemeente B'!R54+'Gemeente C'!R54+'Gemeente D'!R54</f>
        <v>4244.6851200000001</v>
      </c>
      <c r="S54" s="131">
        <f>'Gemeente A'!S54+'Gemeente B'!S54+'Gemeente C'!S54+'Gemeente D'!S54</f>
        <v>17301.435840000002</v>
      </c>
      <c r="T54" s="130">
        <f>'Gemeente A'!T54+'Gemeente B'!T54+'Gemeente C'!T54+'Gemeente D'!T54</f>
        <v>7148.9433600000011</v>
      </c>
      <c r="U54" s="130">
        <f>'Gemeente A'!U54+'Gemeente B'!U54+'Gemeente C'!U54+'Gemeente D'!U54</f>
        <v>7148.9433600000011</v>
      </c>
      <c r="V54" s="131">
        <f>'Gemeente A'!V54+'Gemeente B'!V54+'Gemeente C'!V54+'Gemeente D'!V54</f>
        <v>14297.886720000002</v>
      </c>
      <c r="W54" s="131">
        <f>'Gemeente A'!W54+'Gemeente B'!W54+'Gemeente C'!W54+'Gemeente D'!W54</f>
        <v>461528.83295999997</v>
      </c>
      <c r="X54" s="132">
        <f>'Gemeente A'!X54+'Gemeente B'!X54+'Gemeente C'!X54+'Gemeente D'!X54</f>
        <v>539745.22367999994</v>
      </c>
      <c r="Y54" s="133"/>
      <c r="Z54" s="133">
        <f t="shared" si="1"/>
        <v>0</v>
      </c>
    </row>
    <row r="55" spans="1:26" hidden="1" outlineLevel="1">
      <c r="A55" s="1"/>
      <c r="B55" s="17" t="str">
        <f>'Gemeente A'!B55</f>
        <v>Inzet derden</v>
      </c>
      <c r="C55" s="492">
        <f>'Gemeente A'!C55+'Gemeente B'!C55+'Gemeente C'!C55+'Gemeente D'!C55</f>
        <v>48500</v>
      </c>
      <c r="D55" s="492">
        <f>'Gemeente A'!D55+'Gemeente B'!D55+'Gemeente C'!D55+'Gemeente D'!D55</f>
        <v>0</v>
      </c>
      <c r="E55" s="128"/>
      <c r="F55" s="129">
        <f>'Gemeente A'!F55+'Gemeente B'!F55+'Gemeente C'!F55+'Gemeente D'!F55</f>
        <v>0</v>
      </c>
      <c r="G55" s="130">
        <f>'Gemeente A'!G55+'Gemeente B'!G55+'Gemeente C'!G55+'Gemeente D'!G55</f>
        <v>0</v>
      </c>
      <c r="H55" s="130">
        <f>'Gemeente A'!H55+'Gemeente B'!H55+'Gemeente C'!H55+'Gemeente D'!H55</f>
        <v>0</v>
      </c>
      <c r="I55" s="130">
        <f>'Gemeente A'!I55+'Gemeente B'!I55+'Gemeente C'!I55+'Gemeente D'!I55</f>
        <v>0</v>
      </c>
      <c r="J55" s="130">
        <f>'Gemeente A'!J55+'Gemeente B'!J55+'Gemeente C'!J55+'Gemeente D'!J55</f>
        <v>0</v>
      </c>
      <c r="K55" s="131">
        <f>'Gemeente A'!K55+'Gemeente B'!K55+'Gemeente C'!K55+'Gemeente D'!K55</f>
        <v>0</v>
      </c>
      <c r="L55" s="129">
        <f>'Gemeente A'!L55+'Gemeente B'!L55+'Gemeente C'!L55+'Gemeente D'!L55</f>
        <v>0</v>
      </c>
      <c r="M55" s="130">
        <f>'Gemeente A'!M55+'Gemeente B'!M55+'Gemeente C'!M55+'Gemeente D'!M55</f>
        <v>0</v>
      </c>
      <c r="N55" s="130">
        <f>'Gemeente A'!N55+'Gemeente B'!N55+'Gemeente C'!N55+'Gemeente D'!N55</f>
        <v>0</v>
      </c>
      <c r="O55" s="131">
        <f>'Gemeente A'!O55+'Gemeente B'!O55+'Gemeente C'!O55+'Gemeente D'!O55</f>
        <v>0</v>
      </c>
      <c r="P55" s="129">
        <f>'Gemeente A'!P55+'Gemeente B'!P55+'Gemeente C'!P55+'Gemeente D'!P55</f>
        <v>0</v>
      </c>
      <c r="Q55" s="130">
        <f>'Gemeente A'!Q55+'Gemeente B'!Q55+'Gemeente C'!Q55+'Gemeente D'!Q55</f>
        <v>0</v>
      </c>
      <c r="R55" s="130">
        <f>'Gemeente A'!R55+'Gemeente B'!R55+'Gemeente C'!R55+'Gemeente D'!R55</f>
        <v>0</v>
      </c>
      <c r="S55" s="131">
        <f>'Gemeente A'!S55+'Gemeente B'!S55+'Gemeente C'!S55+'Gemeente D'!S55</f>
        <v>0</v>
      </c>
      <c r="T55" s="130">
        <f>'Gemeente A'!T55+'Gemeente B'!T55+'Gemeente C'!T55+'Gemeente D'!T55</f>
        <v>0</v>
      </c>
      <c r="U55" s="130">
        <f>'Gemeente A'!U55+'Gemeente B'!U55+'Gemeente C'!U55+'Gemeente D'!U55</f>
        <v>0</v>
      </c>
      <c r="V55" s="131">
        <f>'Gemeente A'!V55+'Gemeente B'!V55+'Gemeente C'!V55+'Gemeente D'!V55</f>
        <v>0</v>
      </c>
      <c r="W55" s="131">
        <f>'Gemeente A'!W55+'Gemeente B'!W55+'Gemeente C'!W55+'Gemeente D'!W55</f>
        <v>48500</v>
      </c>
      <c r="X55" s="132">
        <f>'Gemeente A'!X55+'Gemeente B'!X55+'Gemeente C'!X55+'Gemeente D'!X55</f>
        <v>48500</v>
      </c>
      <c r="Y55" s="133"/>
      <c r="Z55" s="133">
        <f t="shared" si="1"/>
        <v>0</v>
      </c>
    </row>
    <row r="56" spans="1:26" hidden="1" outlineLevel="1">
      <c r="A56" s="1"/>
      <c r="B56" s="17" t="str">
        <f>'Gemeente A'!B56</f>
        <v>Overige personeelskosten</v>
      </c>
      <c r="C56" s="493">
        <f>'Gemeente A'!C56+'Gemeente B'!C56+'Gemeente C'!C56+'Gemeente D'!C56</f>
        <v>10500</v>
      </c>
      <c r="D56" s="493">
        <f>'Gemeente A'!D56+'Gemeente B'!D56+'Gemeente C'!D56+'Gemeente D'!D56</f>
        <v>30000.000000000004</v>
      </c>
      <c r="E56" s="128"/>
      <c r="F56" s="151">
        <f>'Gemeente A'!F56+'Gemeente B'!F56+'Gemeente C'!F56+'Gemeente D'!F56</f>
        <v>0</v>
      </c>
      <c r="G56" s="152">
        <f>'Gemeente A'!G56+'Gemeente B'!G56+'Gemeente C'!G56+'Gemeente D'!G56</f>
        <v>0</v>
      </c>
      <c r="H56" s="152">
        <f>'Gemeente A'!H56+'Gemeente B'!H56+'Gemeente C'!H56+'Gemeente D'!H56</f>
        <v>0</v>
      </c>
      <c r="I56" s="152">
        <f>'Gemeente A'!I56+'Gemeente B'!I56+'Gemeente C'!I56+'Gemeente D'!I56</f>
        <v>0</v>
      </c>
      <c r="J56" s="152">
        <f>'Gemeente A'!J56+'Gemeente B'!J56+'Gemeente C'!J56+'Gemeente D'!J56</f>
        <v>0</v>
      </c>
      <c r="K56" s="153">
        <f>'Gemeente A'!K56+'Gemeente B'!K56+'Gemeente C'!K56+'Gemeente D'!K56</f>
        <v>0</v>
      </c>
      <c r="L56" s="151">
        <f>'Gemeente A'!L56+'Gemeente B'!L56+'Gemeente C'!L56+'Gemeente D'!L56</f>
        <v>0</v>
      </c>
      <c r="M56" s="152">
        <f>'Gemeente A'!M56+'Gemeente B'!M56+'Gemeente C'!M56+'Gemeente D'!M56</f>
        <v>0</v>
      </c>
      <c r="N56" s="152">
        <f>'Gemeente A'!N56+'Gemeente B'!N56+'Gemeente C'!N56+'Gemeente D'!N56</f>
        <v>0</v>
      </c>
      <c r="O56" s="153">
        <f>'Gemeente A'!O56+'Gemeente B'!O56+'Gemeente C'!O56+'Gemeente D'!O56</f>
        <v>0</v>
      </c>
      <c r="P56" s="151">
        <f>'Gemeente A'!P56+'Gemeente B'!P56+'Gemeente C'!P56+'Gemeente D'!P56</f>
        <v>0</v>
      </c>
      <c r="Q56" s="152">
        <f>'Gemeente A'!Q56+'Gemeente B'!Q56+'Gemeente C'!Q56+'Gemeente D'!Q56</f>
        <v>0</v>
      </c>
      <c r="R56" s="152">
        <f>'Gemeente A'!R56+'Gemeente B'!R56+'Gemeente C'!R56+'Gemeente D'!R56</f>
        <v>0</v>
      </c>
      <c r="S56" s="153">
        <f>'Gemeente A'!S56+'Gemeente B'!S56+'Gemeente C'!S56+'Gemeente D'!S56</f>
        <v>0</v>
      </c>
      <c r="T56" s="152">
        <f>'Gemeente A'!T56+'Gemeente B'!T56+'Gemeente C'!T56+'Gemeente D'!T56</f>
        <v>0</v>
      </c>
      <c r="U56" s="152">
        <f>'Gemeente A'!U56+'Gemeente B'!U56+'Gemeente C'!U56+'Gemeente D'!U56</f>
        <v>0</v>
      </c>
      <c r="V56" s="153">
        <f>'Gemeente A'!V56+'Gemeente B'!V56+'Gemeente C'!V56+'Gemeente D'!V56</f>
        <v>0</v>
      </c>
      <c r="W56" s="153">
        <f>'Gemeente A'!W56+'Gemeente B'!W56+'Gemeente C'!W56+'Gemeente D'!W56</f>
        <v>40500</v>
      </c>
      <c r="X56" s="154">
        <f>'Gemeente A'!X56+'Gemeente B'!X56+'Gemeente C'!X56+'Gemeente D'!X56</f>
        <v>40500</v>
      </c>
      <c r="Y56" s="133"/>
      <c r="Z56" s="133">
        <f t="shared" si="1"/>
        <v>0</v>
      </c>
    </row>
    <row r="57" spans="1:26" collapsed="1">
      <c r="A57" s="19" t="str">
        <f>'Gemeente A'!A57</f>
        <v>Personeel</v>
      </c>
      <c r="C57" s="136">
        <f>'Gemeente A'!C57+'Gemeente B'!C57+'Gemeente C'!C57+'Gemeente D'!C57</f>
        <v>2024959.4240000001</v>
      </c>
      <c r="D57" s="136">
        <f>'Gemeente A'!D57+'Gemeente B'!D57+'Gemeente C'!D57+'Gemeente D'!D57</f>
        <v>30000.000000000004</v>
      </c>
      <c r="E57" s="133"/>
      <c r="F57" s="134">
        <f>'Gemeente A'!F57+'Gemeente B'!F57+'Gemeente C'!F57+'Gemeente D'!F57</f>
        <v>112196.21212800001</v>
      </c>
      <c r="G57" s="135">
        <f>'Gemeente A'!G57+'Gemeente B'!G57+'Gemeente C'!G57+'Gemeente D'!G57</f>
        <v>98680.24108800001</v>
      </c>
      <c r="H57" s="135">
        <f>'Gemeente A'!H57+'Gemeente B'!H57+'Gemeente C'!H57+'Gemeente D'!H57</f>
        <v>85350.440447999994</v>
      </c>
      <c r="I57" s="135">
        <f>'Gemeente A'!I57+'Gemeente B'!I57+'Gemeente C'!I57+'Gemeente D'!I57</f>
        <v>89607.536928000001</v>
      </c>
      <c r="J57" s="135">
        <f>'Gemeente A'!J57+'Gemeente B'!J57+'Gemeente C'!J57+'Gemeente D'!J57</f>
        <v>68657.161248000004</v>
      </c>
      <c r="K57" s="136">
        <f>'Gemeente A'!K57+'Gemeente B'!K57+'Gemeente C'!K57+'Gemeente D'!K57</f>
        <v>454491.59184000007</v>
      </c>
      <c r="L57" s="134">
        <f>'Gemeente A'!L57+'Gemeente B'!L57+'Gemeente C'!L57+'Gemeente D'!L57</f>
        <v>118419.97725257144</v>
      </c>
      <c r="M57" s="135">
        <f>'Gemeente A'!M57+'Gemeente B'!M57+'Gemeente C'!M57+'Gemeente D'!M57</f>
        <v>96203.642852571415</v>
      </c>
      <c r="N57" s="135">
        <f>'Gemeente A'!N57+'Gemeente B'!N57+'Gemeente C'!N57+'Gemeente D'!N57</f>
        <v>96203.642852571415</v>
      </c>
      <c r="O57" s="136">
        <f>'Gemeente A'!O57+'Gemeente B'!O57+'Gemeente C'!O57+'Gemeente D'!O57</f>
        <v>310827.26295771427</v>
      </c>
      <c r="P57" s="134">
        <f>'Gemeente A'!P57+'Gemeente B'!P57+'Gemeente C'!P57+'Gemeente D'!P57</f>
        <v>98645.48927999998</v>
      </c>
      <c r="Q57" s="135">
        <f>'Gemeente A'!Q57+'Gemeente B'!Q57+'Gemeente C'!Q57+'Gemeente D'!Q57</f>
        <v>75163.196160000007</v>
      </c>
      <c r="R57" s="135">
        <f>'Gemeente A'!R57+'Gemeente B'!R57+'Gemeente C'!R57+'Gemeente D'!R57</f>
        <v>73996.528319999998</v>
      </c>
      <c r="S57" s="136">
        <f>'Gemeente A'!S57+'Gemeente B'!S57+'Gemeente C'!S57+'Gemeente D'!S57</f>
        <v>247805.21375999998</v>
      </c>
      <c r="T57" s="135">
        <f>'Gemeente A'!T57+'Gemeente B'!T57+'Gemeente C'!T57+'Gemeente D'!T57</f>
        <v>215512.27348114285</v>
      </c>
      <c r="U57" s="135">
        <f>'Gemeente A'!U57+'Gemeente B'!U57+'Gemeente C'!U57+'Gemeente D'!U57</f>
        <v>232193.14132114284</v>
      </c>
      <c r="V57" s="136">
        <f>'Gemeente A'!V57+'Gemeente B'!V57+'Gemeente C'!V57+'Gemeente D'!V57</f>
        <v>447705.41480228573</v>
      </c>
      <c r="W57" s="136">
        <f>'Gemeente A'!W57+'Gemeente B'!W57+'Gemeente C'!W57+'Gemeente D'!W57</f>
        <v>594129.94063999993</v>
      </c>
      <c r="X57" s="174">
        <f>'Gemeente A'!X57+'Gemeente B'!X57+'Gemeente C'!X57+'Gemeente D'!X57</f>
        <v>2054959.4239999999</v>
      </c>
      <c r="Y57" s="133"/>
      <c r="Z57" s="133">
        <f t="shared" si="1"/>
        <v>-2.3646862246096134E-10</v>
      </c>
    </row>
    <row r="58" spans="1:26" hidden="1" outlineLevel="1">
      <c r="A58" s="1"/>
      <c r="B58" s="17" t="str">
        <f>'Gemeente A'!B58</f>
        <v>Financiële administratie</v>
      </c>
      <c r="C58" s="492">
        <f>'Gemeente A'!C58+'Gemeente B'!C58+'Gemeente C'!C58+'Gemeente D'!C58</f>
        <v>0</v>
      </c>
      <c r="D58" s="492">
        <f>'Gemeente A'!D58+'Gemeente B'!D58+'Gemeente C'!D58+'Gemeente D'!D58</f>
        <v>40000.000000000007</v>
      </c>
      <c r="E58" s="128"/>
      <c r="F58" s="129">
        <f>'Gemeente A'!F58+'Gemeente B'!F58+'Gemeente C'!F58+'Gemeente D'!F58</f>
        <v>0</v>
      </c>
      <c r="G58" s="130">
        <f>'Gemeente A'!G58+'Gemeente B'!G58+'Gemeente C'!G58+'Gemeente D'!G58</f>
        <v>0</v>
      </c>
      <c r="H58" s="130">
        <f>'Gemeente A'!H58+'Gemeente B'!H58+'Gemeente C'!H58+'Gemeente D'!H58</f>
        <v>0</v>
      </c>
      <c r="I58" s="130">
        <f>'Gemeente A'!I58+'Gemeente B'!I58+'Gemeente C'!I58+'Gemeente D'!I58</f>
        <v>0</v>
      </c>
      <c r="J58" s="130">
        <f>'Gemeente A'!J58+'Gemeente B'!J58+'Gemeente C'!J58+'Gemeente D'!J58</f>
        <v>0</v>
      </c>
      <c r="K58" s="131">
        <f>'Gemeente A'!K58+'Gemeente B'!K58+'Gemeente C'!K58+'Gemeente D'!K58</f>
        <v>0</v>
      </c>
      <c r="L58" s="129">
        <f>'Gemeente A'!L58+'Gemeente B'!L58+'Gemeente C'!L58+'Gemeente D'!L58</f>
        <v>0</v>
      </c>
      <c r="M58" s="130">
        <f>'Gemeente A'!M58+'Gemeente B'!M58+'Gemeente C'!M58+'Gemeente D'!M58</f>
        <v>0</v>
      </c>
      <c r="N58" s="130">
        <f>'Gemeente A'!N58+'Gemeente B'!N58+'Gemeente C'!N58+'Gemeente D'!N58</f>
        <v>0</v>
      </c>
      <c r="O58" s="131">
        <f>'Gemeente A'!O58+'Gemeente B'!O58+'Gemeente C'!O58+'Gemeente D'!O58</f>
        <v>0</v>
      </c>
      <c r="P58" s="129">
        <f>'Gemeente A'!P58+'Gemeente B'!P58+'Gemeente C'!P58+'Gemeente D'!P58</f>
        <v>0</v>
      </c>
      <c r="Q58" s="130">
        <f>'Gemeente A'!Q58+'Gemeente B'!Q58+'Gemeente C'!Q58+'Gemeente D'!Q58</f>
        <v>0</v>
      </c>
      <c r="R58" s="130">
        <f>'Gemeente A'!R58+'Gemeente B'!R58+'Gemeente C'!R58+'Gemeente D'!R58</f>
        <v>0</v>
      </c>
      <c r="S58" s="131">
        <f>'Gemeente A'!S58+'Gemeente B'!S58+'Gemeente C'!S58+'Gemeente D'!S58</f>
        <v>0</v>
      </c>
      <c r="T58" s="130">
        <f>'Gemeente A'!T58+'Gemeente B'!T58+'Gemeente C'!T58+'Gemeente D'!T58</f>
        <v>0</v>
      </c>
      <c r="U58" s="130">
        <f>'Gemeente A'!U58+'Gemeente B'!U58+'Gemeente C'!U58+'Gemeente D'!U58</f>
        <v>0</v>
      </c>
      <c r="V58" s="131">
        <f>'Gemeente A'!V58+'Gemeente B'!V58+'Gemeente C'!V58+'Gemeente D'!V58</f>
        <v>0</v>
      </c>
      <c r="W58" s="131">
        <f>'Gemeente A'!W58+'Gemeente B'!W58+'Gemeente C'!W58+'Gemeente D'!W58</f>
        <v>40000.000000000007</v>
      </c>
      <c r="X58" s="132">
        <f>'Gemeente A'!X58+'Gemeente B'!X58+'Gemeente C'!X58+'Gemeente D'!X58</f>
        <v>40000.000000000007</v>
      </c>
      <c r="Y58" s="133"/>
      <c r="Z58" s="133">
        <f t="shared" si="1"/>
        <v>0</v>
      </c>
    </row>
    <row r="59" spans="1:26" hidden="1" outlineLevel="1">
      <c r="A59" s="1"/>
      <c r="B59" s="17" t="str">
        <f>'Gemeente A'!B59</f>
        <v>Personeelsadministratie</v>
      </c>
      <c r="C59" s="492">
        <f>'Gemeente A'!C59+'Gemeente B'!C59+'Gemeente C'!C59+'Gemeente D'!C59</f>
        <v>0</v>
      </c>
      <c r="D59" s="492">
        <f>'Gemeente A'!D59+'Gemeente B'!D59+'Gemeente C'!D59+'Gemeente D'!D59</f>
        <v>15000.000000000002</v>
      </c>
      <c r="E59" s="128"/>
      <c r="F59" s="129">
        <f>'Gemeente A'!F59+'Gemeente B'!F59+'Gemeente C'!F59+'Gemeente D'!F59</f>
        <v>0</v>
      </c>
      <c r="G59" s="130">
        <f>'Gemeente A'!G59+'Gemeente B'!G59+'Gemeente C'!G59+'Gemeente D'!G59</f>
        <v>0</v>
      </c>
      <c r="H59" s="130">
        <f>'Gemeente A'!H59+'Gemeente B'!H59+'Gemeente C'!H59+'Gemeente D'!H59</f>
        <v>0</v>
      </c>
      <c r="I59" s="130">
        <f>'Gemeente A'!I59+'Gemeente B'!I59+'Gemeente C'!I59+'Gemeente D'!I59</f>
        <v>0</v>
      </c>
      <c r="J59" s="130">
        <f>'Gemeente A'!J59+'Gemeente B'!J59+'Gemeente C'!J59+'Gemeente D'!J59</f>
        <v>0</v>
      </c>
      <c r="K59" s="131">
        <f>'Gemeente A'!K59+'Gemeente B'!K59+'Gemeente C'!K59+'Gemeente D'!K59</f>
        <v>0</v>
      </c>
      <c r="L59" s="129">
        <f>'Gemeente A'!L59+'Gemeente B'!L59+'Gemeente C'!L59+'Gemeente D'!L59</f>
        <v>0</v>
      </c>
      <c r="M59" s="130">
        <f>'Gemeente A'!M59+'Gemeente B'!M59+'Gemeente C'!M59+'Gemeente D'!M59</f>
        <v>0</v>
      </c>
      <c r="N59" s="130">
        <f>'Gemeente A'!N59+'Gemeente B'!N59+'Gemeente C'!N59+'Gemeente D'!N59</f>
        <v>0</v>
      </c>
      <c r="O59" s="131">
        <f>'Gemeente A'!O59+'Gemeente B'!O59+'Gemeente C'!O59+'Gemeente D'!O59</f>
        <v>0</v>
      </c>
      <c r="P59" s="129">
        <f>'Gemeente A'!P59+'Gemeente B'!P59+'Gemeente C'!P59+'Gemeente D'!P59</f>
        <v>0</v>
      </c>
      <c r="Q59" s="130">
        <f>'Gemeente A'!Q59+'Gemeente B'!Q59+'Gemeente C'!Q59+'Gemeente D'!Q59</f>
        <v>0</v>
      </c>
      <c r="R59" s="130">
        <f>'Gemeente A'!R59+'Gemeente B'!R59+'Gemeente C'!R59+'Gemeente D'!R59</f>
        <v>0</v>
      </c>
      <c r="S59" s="131">
        <f>'Gemeente A'!S59+'Gemeente B'!S59+'Gemeente C'!S59+'Gemeente D'!S59</f>
        <v>0</v>
      </c>
      <c r="T59" s="130">
        <f>'Gemeente A'!T59+'Gemeente B'!T59+'Gemeente C'!T59+'Gemeente D'!T59</f>
        <v>0</v>
      </c>
      <c r="U59" s="130">
        <f>'Gemeente A'!U59+'Gemeente B'!U59+'Gemeente C'!U59+'Gemeente D'!U59</f>
        <v>0</v>
      </c>
      <c r="V59" s="131">
        <f>'Gemeente A'!V59+'Gemeente B'!V59+'Gemeente C'!V59+'Gemeente D'!V59</f>
        <v>0</v>
      </c>
      <c r="W59" s="131">
        <f>'Gemeente A'!W59+'Gemeente B'!W59+'Gemeente C'!W59+'Gemeente D'!W59</f>
        <v>15000.000000000002</v>
      </c>
      <c r="X59" s="132">
        <f>'Gemeente A'!X59+'Gemeente B'!X59+'Gemeente C'!X59+'Gemeente D'!X59</f>
        <v>15000.000000000002</v>
      </c>
      <c r="Y59" s="133"/>
      <c r="Z59" s="133">
        <f t="shared" si="1"/>
        <v>0</v>
      </c>
    </row>
    <row r="60" spans="1:26" hidden="1" outlineLevel="1">
      <c r="A60" s="1"/>
      <c r="B60" s="17" t="str">
        <f>'Gemeente A'!B60</f>
        <v>Lenersadministratie</v>
      </c>
      <c r="C60" s="492">
        <f>'Gemeente A'!C60+'Gemeente B'!C60+'Gemeente C'!C60+'Gemeente D'!C60</f>
        <v>0</v>
      </c>
      <c r="D60" s="492">
        <f>'Gemeente A'!D60+'Gemeente B'!D60+'Gemeente C'!D60+'Gemeente D'!D60</f>
        <v>25000.000000000004</v>
      </c>
      <c r="E60" s="128"/>
      <c r="F60" s="129">
        <f>'Gemeente A'!F60+'Gemeente B'!F60+'Gemeente C'!F60+'Gemeente D'!F60</f>
        <v>0</v>
      </c>
      <c r="G60" s="130">
        <f>'Gemeente A'!G60+'Gemeente B'!G60+'Gemeente C'!G60+'Gemeente D'!G60</f>
        <v>0</v>
      </c>
      <c r="H60" s="130">
        <f>'Gemeente A'!H60+'Gemeente B'!H60+'Gemeente C'!H60+'Gemeente D'!H60</f>
        <v>0</v>
      </c>
      <c r="I60" s="130">
        <f>'Gemeente A'!I60+'Gemeente B'!I60+'Gemeente C'!I60+'Gemeente D'!I60</f>
        <v>0</v>
      </c>
      <c r="J60" s="130">
        <f>'Gemeente A'!J60+'Gemeente B'!J60+'Gemeente C'!J60+'Gemeente D'!J60</f>
        <v>0</v>
      </c>
      <c r="K60" s="131">
        <f>'Gemeente A'!K60+'Gemeente B'!K60+'Gemeente C'!K60+'Gemeente D'!K60</f>
        <v>0</v>
      </c>
      <c r="L60" s="129">
        <f>'Gemeente A'!L60+'Gemeente B'!L60+'Gemeente C'!L60+'Gemeente D'!L60</f>
        <v>0</v>
      </c>
      <c r="M60" s="130">
        <f>'Gemeente A'!M60+'Gemeente B'!M60+'Gemeente C'!M60+'Gemeente D'!M60</f>
        <v>0</v>
      </c>
      <c r="N60" s="130">
        <f>'Gemeente A'!N60+'Gemeente B'!N60+'Gemeente C'!N60+'Gemeente D'!N60</f>
        <v>0</v>
      </c>
      <c r="O60" s="131">
        <f>'Gemeente A'!O60+'Gemeente B'!O60+'Gemeente C'!O60+'Gemeente D'!O60</f>
        <v>0</v>
      </c>
      <c r="P60" s="129">
        <f>'Gemeente A'!P60+'Gemeente B'!P60+'Gemeente C'!P60+'Gemeente D'!P60</f>
        <v>0</v>
      </c>
      <c r="Q60" s="130">
        <f>'Gemeente A'!Q60+'Gemeente B'!Q60+'Gemeente C'!Q60+'Gemeente D'!Q60</f>
        <v>0</v>
      </c>
      <c r="R60" s="130">
        <f>'Gemeente A'!R60+'Gemeente B'!R60+'Gemeente C'!R60+'Gemeente D'!R60</f>
        <v>0</v>
      </c>
      <c r="S60" s="131">
        <f>'Gemeente A'!S60+'Gemeente B'!S60+'Gemeente C'!S60+'Gemeente D'!S60</f>
        <v>0</v>
      </c>
      <c r="T60" s="130">
        <f>'Gemeente A'!T60+'Gemeente B'!T60+'Gemeente C'!T60+'Gemeente D'!T60</f>
        <v>0</v>
      </c>
      <c r="U60" s="130">
        <f>'Gemeente A'!U60+'Gemeente B'!U60+'Gemeente C'!U60+'Gemeente D'!U60</f>
        <v>0</v>
      </c>
      <c r="V60" s="131">
        <f>'Gemeente A'!V60+'Gemeente B'!V60+'Gemeente C'!V60+'Gemeente D'!V60</f>
        <v>0</v>
      </c>
      <c r="W60" s="131">
        <f>'Gemeente A'!W60+'Gemeente B'!W60+'Gemeente C'!W60+'Gemeente D'!W60</f>
        <v>25000.000000000004</v>
      </c>
      <c r="X60" s="132">
        <f>'Gemeente A'!X60+'Gemeente B'!X60+'Gemeente C'!X60+'Gemeente D'!X60</f>
        <v>25000.000000000004</v>
      </c>
      <c r="Y60" s="133"/>
      <c r="Z60" s="133">
        <f t="shared" si="1"/>
        <v>0</v>
      </c>
    </row>
    <row r="61" spans="1:26" hidden="1" outlineLevel="1">
      <c r="A61" s="1"/>
      <c r="B61" s="17" t="str">
        <f>'Gemeente A'!B61</f>
        <v>Overige administratiekosten</v>
      </c>
      <c r="C61" s="492">
        <f>'Gemeente A'!C61+'Gemeente B'!C61+'Gemeente C'!C61+'Gemeente D'!C61</f>
        <v>0</v>
      </c>
      <c r="D61" s="492">
        <f>'Gemeente A'!D61+'Gemeente B'!D61+'Gemeente C'!D61+'Gemeente D'!D61</f>
        <v>35000.000000000007</v>
      </c>
      <c r="E61" s="128"/>
      <c r="F61" s="129">
        <f>'Gemeente A'!F61+'Gemeente B'!F61+'Gemeente C'!F61+'Gemeente D'!F61</f>
        <v>0</v>
      </c>
      <c r="G61" s="130">
        <f>'Gemeente A'!G61+'Gemeente B'!G61+'Gemeente C'!G61+'Gemeente D'!G61</f>
        <v>0</v>
      </c>
      <c r="H61" s="130">
        <f>'Gemeente A'!H61+'Gemeente B'!H61+'Gemeente C'!H61+'Gemeente D'!H61</f>
        <v>0</v>
      </c>
      <c r="I61" s="130">
        <f>'Gemeente A'!I61+'Gemeente B'!I61+'Gemeente C'!I61+'Gemeente D'!I61</f>
        <v>0</v>
      </c>
      <c r="J61" s="130">
        <f>'Gemeente A'!J61+'Gemeente B'!J61+'Gemeente C'!J61+'Gemeente D'!J61</f>
        <v>0</v>
      </c>
      <c r="K61" s="131">
        <f>'Gemeente A'!K61+'Gemeente B'!K61+'Gemeente C'!K61+'Gemeente D'!K61</f>
        <v>0</v>
      </c>
      <c r="L61" s="129">
        <f>'Gemeente A'!L61+'Gemeente B'!L61+'Gemeente C'!L61+'Gemeente D'!L61</f>
        <v>0</v>
      </c>
      <c r="M61" s="130">
        <f>'Gemeente A'!M61+'Gemeente B'!M61+'Gemeente C'!M61+'Gemeente D'!M61</f>
        <v>0</v>
      </c>
      <c r="N61" s="130">
        <f>'Gemeente A'!N61+'Gemeente B'!N61+'Gemeente C'!N61+'Gemeente D'!N61</f>
        <v>0</v>
      </c>
      <c r="O61" s="131">
        <f>'Gemeente A'!O61+'Gemeente B'!O61+'Gemeente C'!O61+'Gemeente D'!O61</f>
        <v>0</v>
      </c>
      <c r="P61" s="129">
        <f>'Gemeente A'!P61+'Gemeente B'!P61+'Gemeente C'!P61+'Gemeente D'!P61</f>
        <v>0</v>
      </c>
      <c r="Q61" s="130">
        <f>'Gemeente A'!Q61+'Gemeente B'!Q61+'Gemeente C'!Q61+'Gemeente D'!Q61</f>
        <v>0</v>
      </c>
      <c r="R61" s="130">
        <f>'Gemeente A'!R61+'Gemeente B'!R61+'Gemeente C'!R61+'Gemeente D'!R61</f>
        <v>0</v>
      </c>
      <c r="S61" s="131">
        <f>'Gemeente A'!S61+'Gemeente B'!S61+'Gemeente C'!S61+'Gemeente D'!S61</f>
        <v>0</v>
      </c>
      <c r="T61" s="130">
        <f>'Gemeente A'!T61+'Gemeente B'!T61+'Gemeente C'!T61+'Gemeente D'!T61</f>
        <v>0</v>
      </c>
      <c r="U61" s="130">
        <f>'Gemeente A'!U61+'Gemeente B'!U61+'Gemeente C'!U61+'Gemeente D'!U61</f>
        <v>0</v>
      </c>
      <c r="V61" s="131">
        <f>'Gemeente A'!V61+'Gemeente B'!V61+'Gemeente C'!V61+'Gemeente D'!V61</f>
        <v>0</v>
      </c>
      <c r="W61" s="131">
        <f>'Gemeente A'!W61+'Gemeente B'!W61+'Gemeente C'!W61+'Gemeente D'!W61</f>
        <v>35000.000000000007</v>
      </c>
      <c r="X61" s="132">
        <f>'Gemeente A'!X61+'Gemeente B'!X61+'Gemeente C'!X61+'Gemeente D'!X61</f>
        <v>35000.000000000007</v>
      </c>
      <c r="Y61" s="133"/>
      <c r="Z61" s="133">
        <f t="shared" si="1"/>
        <v>0</v>
      </c>
    </row>
    <row r="62" spans="1:26" collapsed="1">
      <c r="A62" s="19" t="str">
        <f>'Gemeente A'!A62</f>
        <v>Administratie</v>
      </c>
      <c r="C62" s="136">
        <f>'Gemeente A'!C62+'Gemeente B'!C62+'Gemeente C'!C62+'Gemeente D'!C62</f>
        <v>0</v>
      </c>
      <c r="D62" s="136">
        <f>'Gemeente A'!D62+'Gemeente B'!D62+'Gemeente C'!D62+'Gemeente D'!D62</f>
        <v>115000</v>
      </c>
      <c r="E62" s="133"/>
      <c r="F62" s="134">
        <f>'Gemeente A'!F62+'Gemeente B'!F62+'Gemeente C'!F62+'Gemeente D'!F62</f>
        <v>0</v>
      </c>
      <c r="G62" s="135">
        <f>'Gemeente A'!G62+'Gemeente B'!G62+'Gemeente C'!G62+'Gemeente D'!G62</f>
        <v>0</v>
      </c>
      <c r="H62" s="135">
        <f>'Gemeente A'!H62+'Gemeente B'!H62+'Gemeente C'!H62+'Gemeente D'!H62</f>
        <v>0</v>
      </c>
      <c r="I62" s="135">
        <f>'Gemeente A'!I62+'Gemeente B'!I62+'Gemeente C'!I62+'Gemeente D'!I62</f>
        <v>0</v>
      </c>
      <c r="J62" s="135">
        <f>'Gemeente A'!J62+'Gemeente B'!J62+'Gemeente C'!J62+'Gemeente D'!J62</f>
        <v>0</v>
      </c>
      <c r="K62" s="136">
        <f>'Gemeente A'!K62+'Gemeente B'!K62+'Gemeente C'!K62+'Gemeente D'!K62</f>
        <v>0</v>
      </c>
      <c r="L62" s="134">
        <f>'Gemeente A'!L62+'Gemeente B'!L62+'Gemeente C'!L62+'Gemeente D'!L62</f>
        <v>0</v>
      </c>
      <c r="M62" s="135">
        <f>'Gemeente A'!M62+'Gemeente B'!M62+'Gemeente C'!M62+'Gemeente D'!M62</f>
        <v>0</v>
      </c>
      <c r="N62" s="135">
        <f>'Gemeente A'!N62+'Gemeente B'!N62+'Gemeente C'!N62+'Gemeente D'!N62</f>
        <v>0</v>
      </c>
      <c r="O62" s="136">
        <f>'Gemeente A'!O62+'Gemeente B'!O62+'Gemeente C'!O62+'Gemeente D'!O62</f>
        <v>0</v>
      </c>
      <c r="P62" s="134">
        <f>'Gemeente A'!P62+'Gemeente B'!P62+'Gemeente C'!P62+'Gemeente D'!P62</f>
        <v>0</v>
      </c>
      <c r="Q62" s="135">
        <f>'Gemeente A'!Q62+'Gemeente B'!Q62+'Gemeente C'!Q62+'Gemeente D'!Q62</f>
        <v>0</v>
      </c>
      <c r="R62" s="135">
        <f>'Gemeente A'!R62+'Gemeente B'!R62+'Gemeente C'!R62+'Gemeente D'!R62</f>
        <v>0</v>
      </c>
      <c r="S62" s="136">
        <f>'Gemeente A'!S62+'Gemeente B'!S62+'Gemeente C'!S62+'Gemeente D'!S62</f>
        <v>0</v>
      </c>
      <c r="T62" s="135">
        <f>'Gemeente A'!T62+'Gemeente B'!T62+'Gemeente C'!T62+'Gemeente D'!T62</f>
        <v>0</v>
      </c>
      <c r="U62" s="135">
        <f>'Gemeente A'!U62+'Gemeente B'!U62+'Gemeente C'!U62+'Gemeente D'!U62</f>
        <v>0</v>
      </c>
      <c r="V62" s="136">
        <f>'Gemeente A'!V62+'Gemeente B'!V62+'Gemeente C'!V62+'Gemeente D'!V62</f>
        <v>0</v>
      </c>
      <c r="W62" s="136">
        <f>'Gemeente A'!W62+'Gemeente B'!W62+'Gemeente C'!W62+'Gemeente D'!W62</f>
        <v>115000</v>
      </c>
      <c r="X62" s="174">
        <f>'Gemeente A'!X62+'Gemeente B'!X62+'Gemeente C'!X62+'Gemeente D'!X62</f>
        <v>115000</v>
      </c>
      <c r="Y62" s="133"/>
      <c r="Z62" s="133">
        <f t="shared" si="1"/>
        <v>0</v>
      </c>
    </row>
    <row r="63" spans="1:26">
      <c r="A63" s="19" t="str">
        <f>'Gemeente A'!A63</f>
        <v>Transport</v>
      </c>
      <c r="C63" s="136">
        <f>'Gemeente A'!C63+'Gemeente B'!C63+'Gemeente C'!C63+'Gemeente D'!C63</f>
        <v>0</v>
      </c>
      <c r="D63" s="136">
        <f>'Gemeente A'!D63+'Gemeente B'!D63+'Gemeente C'!D63+'Gemeente D'!D63</f>
        <v>10000.000000000002</v>
      </c>
      <c r="E63" s="133"/>
      <c r="F63" s="134">
        <f>'Gemeente A'!F63+'Gemeente B'!F63+'Gemeente C'!F63+'Gemeente D'!F63</f>
        <v>0</v>
      </c>
      <c r="G63" s="135">
        <f>'Gemeente A'!G63+'Gemeente B'!G63+'Gemeente C'!G63+'Gemeente D'!G63</f>
        <v>0</v>
      </c>
      <c r="H63" s="135">
        <f>'Gemeente A'!H63+'Gemeente B'!H63+'Gemeente C'!H63+'Gemeente D'!H63</f>
        <v>0</v>
      </c>
      <c r="I63" s="135">
        <f>'Gemeente A'!I63+'Gemeente B'!I63+'Gemeente C'!I63+'Gemeente D'!I63</f>
        <v>0</v>
      </c>
      <c r="J63" s="135">
        <f>'Gemeente A'!J63+'Gemeente B'!J63+'Gemeente C'!J63+'Gemeente D'!J63</f>
        <v>0</v>
      </c>
      <c r="K63" s="136">
        <f>'Gemeente A'!K63+'Gemeente B'!K63+'Gemeente C'!K63+'Gemeente D'!K63</f>
        <v>0</v>
      </c>
      <c r="L63" s="134">
        <f>'Gemeente A'!L63+'Gemeente B'!L63+'Gemeente C'!L63+'Gemeente D'!L63</f>
        <v>0</v>
      </c>
      <c r="M63" s="135">
        <f>'Gemeente A'!M63+'Gemeente B'!M63+'Gemeente C'!M63+'Gemeente D'!M63</f>
        <v>0</v>
      </c>
      <c r="N63" s="135">
        <f>'Gemeente A'!N63+'Gemeente B'!N63+'Gemeente C'!N63+'Gemeente D'!N63</f>
        <v>0</v>
      </c>
      <c r="O63" s="136">
        <f>'Gemeente A'!O63+'Gemeente B'!O63+'Gemeente C'!O63+'Gemeente D'!O63</f>
        <v>0</v>
      </c>
      <c r="P63" s="134">
        <f>'Gemeente A'!P63+'Gemeente B'!P63+'Gemeente C'!P63+'Gemeente D'!P63</f>
        <v>0</v>
      </c>
      <c r="Q63" s="135">
        <f>'Gemeente A'!Q63+'Gemeente B'!Q63+'Gemeente C'!Q63+'Gemeente D'!Q63</f>
        <v>0</v>
      </c>
      <c r="R63" s="135">
        <f>'Gemeente A'!R63+'Gemeente B'!R63+'Gemeente C'!R63+'Gemeente D'!R63</f>
        <v>0</v>
      </c>
      <c r="S63" s="136">
        <f>'Gemeente A'!S63+'Gemeente B'!S63+'Gemeente C'!S63+'Gemeente D'!S63</f>
        <v>0</v>
      </c>
      <c r="T63" s="135">
        <f>'Gemeente A'!T63+'Gemeente B'!T63+'Gemeente C'!T63+'Gemeente D'!T63</f>
        <v>0</v>
      </c>
      <c r="U63" s="135">
        <f>'Gemeente A'!U63+'Gemeente B'!U63+'Gemeente C'!U63+'Gemeente D'!U63</f>
        <v>0</v>
      </c>
      <c r="V63" s="136">
        <f>'Gemeente A'!V63+'Gemeente B'!V63+'Gemeente C'!V63+'Gemeente D'!V63</f>
        <v>0</v>
      </c>
      <c r="W63" s="136">
        <f>'Gemeente A'!W63+'Gemeente B'!W63+'Gemeente C'!W63+'Gemeente D'!W63</f>
        <v>10000.000000000002</v>
      </c>
      <c r="X63" s="174">
        <f>'Gemeente A'!X63+'Gemeente B'!X63+'Gemeente C'!X63+'Gemeente D'!X63</f>
        <v>10000.000000000002</v>
      </c>
      <c r="Y63" s="133"/>
      <c r="Z63" s="133">
        <f t="shared" si="1"/>
        <v>0</v>
      </c>
    </row>
    <row r="64" spans="1:26" hidden="1" outlineLevel="1">
      <c r="A64" s="1"/>
      <c r="B64" s="17" t="str">
        <f>'Gemeente A'!B64</f>
        <v>Kantoor &amp; Onderhoud</v>
      </c>
      <c r="C64" s="492">
        <f>'Gemeente A'!C64+'Gemeente B'!C64+'Gemeente C'!C64+'Gemeente D'!C64</f>
        <v>35500</v>
      </c>
      <c r="D64" s="492">
        <f>'Gemeente A'!D64+'Gemeente B'!D64+'Gemeente C'!D64+'Gemeente D'!D64</f>
        <v>50000.000000000007</v>
      </c>
      <c r="E64" s="128"/>
      <c r="F64" s="129">
        <f>'Gemeente A'!F64+'Gemeente B'!F64+'Gemeente C'!F64+'Gemeente D'!F64</f>
        <v>0</v>
      </c>
      <c r="G64" s="130">
        <f>'Gemeente A'!G64+'Gemeente B'!G64+'Gemeente C'!G64+'Gemeente D'!G64</f>
        <v>0</v>
      </c>
      <c r="H64" s="130">
        <f>'Gemeente A'!H64+'Gemeente B'!H64+'Gemeente C'!H64+'Gemeente D'!H64</f>
        <v>0</v>
      </c>
      <c r="I64" s="130">
        <f>'Gemeente A'!I64+'Gemeente B'!I64+'Gemeente C'!I64+'Gemeente D'!I64</f>
        <v>0</v>
      </c>
      <c r="J64" s="130">
        <f>'Gemeente A'!J64+'Gemeente B'!J64+'Gemeente C'!J64+'Gemeente D'!J64</f>
        <v>0</v>
      </c>
      <c r="K64" s="131">
        <f>'Gemeente A'!K64+'Gemeente B'!K64+'Gemeente C'!K64+'Gemeente D'!K64</f>
        <v>0</v>
      </c>
      <c r="L64" s="129">
        <f>'Gemeente A'!L64+'Gemeente B'!L64+'Gemeente C'!L64+'Gemeente D'!L64</f>
        <v>0</v>
      </c>
      <c r="M64" s="130">
        <f>'Gemeente A'!M64+'Gemeente B'!M64+'Gemeente C'!M64+'Gemeente D'!M64</f>
        <v>0</v>
      </c>
      <c r="N64" s="130">
        <f>'Gemeente A'!N64+'Gemeente B'!N64+'Gemeente C'!N64+'Gemeente D'!N64</f>
        <v>0</v>
      </c>
      <c r="O64" s="131">
        <f>'Gemeente A'!O64+'Gemeente B'!O64+'Gemeente C'!O64+'Gemeente D'!O64</f>
        <v>0</v>
      </c>
      <c r="P64" s="129">
        <f>'Gemeente A'!P64+'Gemeente B'!P64+'Gemeente C'!P64+'Gemeente D'!P64</f>
        <v>0</v>
      </c>
      <c r="Q64" s="130">
        <f>'Gemeente A'!Q64+'Gemeente B'!Q64+'Gemeente C'!Q64+'Gemeente D'!Q64</f>
        <v>0</v>
      </c>
      <c r="R64" s="130">
        <f>'Gemeente A'!R64+'Gemeente B'!R64+'Gemeente C'!R64+'Gemeente D'!R64</f>
        <v>0</v>
      </c>
      <c r="S64" s="131">
        <f>'Gemeente A'!S64+'Gemeente B'!S64+'Gemeente C'!S64+'Gemeente D'!S64</f>
        <v>0</v>
      </c>
      <c r="T64" s="130">
        <f>'Gemeente A'!T64+'Gemeente B'!T64+'Gemeente C'!T64+'Gemeente D'!T64</f>
        <v>0</v>
      </c>
      <c r="U64" s="130">
        <f>'Gemeente A'!U64+'Gemeente B'!U64+'Gemeente C'!U64+'Gemeente D'!U64</f>
        <v>0</v>
      </c>
      <c r="V64" s="131">
        <f>'Gemeente A'!V64+'Gemeente B'!V64+'Gemeente C'!V64+'Gemeente D'!V64</f>
        <v>0</v>
      </c>
      <c r="W64" s="131">
        <f>'Gemeente A'!W64+'Gemeente B'!W64+'Gemeente C'!W64+'Gemeente D'!W64</f>
        <v>85499.999999999985</v>
      </c>
      <c r="X64" s="132">
        <f>'Gemeente A'!X64+'Gemeente B'!X64+'Gemeente C'!X64+'Gemeente D'!X64</f>
        <v>85499.999999999985</v>
      </c>
      <c r="Y64" s="133"/>
      <c r="Z64" s="133">
        <f t="shared" si="1"/>
        <v>0</v>
      </c>
    </row>
    <row r="65" spans="1:26" hidden="1" outlineLevel="1">
      <c r="A65" s="1"/>
      <c r="B65" s="17" t="str">
        <f>'Gemeente A'!B65</f>
        <v>Bibliotheekautomatisering</v>
      </c>
      <c r="C65" s="492">
        <f>'Gemeente A'!C65+'Gemeente B'!C65+'Gemeente C'!C65+'Gemeente D'!C65</f>
        <v>35500</v>
      </c>
      <c r="D65" s="492">
        <f>'Gemeente A'!D65+'Gemeente B'!D65+'Gemeente C'!D65+'Gemeente D'!D65</f>
        <v>35000.000000000007</v>
      </c>
      <c r="E65" s="128"/>
      <c r="F65" s="129">
        <f>'Gemeente A'!F65+'Gemeente B'!F65+'Gemeente C'!F65+'Gemeente D'!F65</f>
        <v>0</v>
      </c>
      <c r="G65" s="130">
        <f>'Gemeente A'!G65+'Gemeente B'!G65+'Gemeente C'!G65+'Gemeente D'!G65</f>
        <v>0</v>
      </c>
      <c r="H65" s="130">
        <f>'Gemeente A'!H65+'Gemeente B'!H65+'Gemeente C'!H65+'Gemeente D'!H65</f>
        <v>0</v>
      </c>
      <c r="I65" s="130">
        <f>'Gemeente A'!I65+'Gemeente B'!I65+'Gemeente C'!I65+'Gemeente D'!I65</f>
        <v>0</v>
      </c>
      <c r="J65" s="130">
        <f>'Gemeente A'!J65+'Gemeente B'!J65+'Gemeente C'!J65+'Gemeente D'!J65</f>
        <v>0</v>
      </c>
      <c r="K65" s="131">
        <f>'Gemeente A'!K65+'Gemeente B'!K65+'Gemeente C'!K65+'Gemeente D'!K65</f>
        <v>0</v>
      </c>
      <c r="L65" s="129">
        <f>'Gemeente A'!L65+'Gemeente B'!L65+'Gemeente C'!L65+'Gemeente D'!L65</f>
        <v>0</v>
      </c>
      <c r="M65" s="130">
        <f>'Gemeente A'!M65+'Gemeente B'!M65+'Gemeente C'!M65+'Gemeente D'!M65</f>
        <v>0</v>
      </c>
      <c r="N65" s="130">
        <f>'Gemeente A'!N65+'Gemeente B'!N65+'Gemeente C'!N65+'Gemeente D'!N65</f>
        <v>0</v>
      </c>
      <c r="O65" s="131">
        <f>'Gemeente A'!O65+'Gemeente B'!O65+'Gemeente C'!O65+'Gemeente D'!O65</f>
        <v>0</v>
      </c>
      <c r="P65" s="129">
        <f>'Gemeente A'!P65+'Gemeente B'!P65+'Gemeente C'!P65+'Gemeente D'!P65</f>
        <v>0</v>
      </c>
      <c r="Q65" s="130">
        <f>'Gemeente A'!Q65+'Gemeente B'!Q65+'Gemeente C'!Q65+'Gemeente D'!Q65</f>
        <v>0</v>
      </c>
      <c r="R65" s="130">
        <f>'Gemeente A'!R65+'Gemeente B'!R65+'Gemeente C'!R65+'Gemeente D'!R65</f>
        <v>0</v>
      </c>
      <c r="S65" s="131">
        <f>'Gemeente A'!S65+'Gemeente B'!S65+'Gemeente C'!S65+'Gemeente D'!S65</f>
        <v>0</v>
      </c>
      <c r="T65" s="130">
        <f>'Gemeente A'!T65+'Gemeente B'!T65+'Gemeente C'!T65+'Gemeente D'!T65</f>
        <v>0</v>
      </c>
      <c r="U65" s="130">
        <f>'Gemeente A'!U65+'Gemeente B'!U65+'Gemeente C'!U65+'Gemeente D'!U65</f>
        <v>0</v>
      </c>
      <c r="V65" s="131">
        <f>'Gemeente A'!V65+'Gemeente B'!V65+'Gemeente C'!V65+'Gemeente D'!V65</f>
        <v>0</v>
      </c>
      <c r="W65" s="131">
        <f>'Gemeente A'!W65+'Gemeente B'!W65+'Gemeente C'!W65+'Gemeente D'!W65</f>
        <v>70500</v>
      </c>
      <c r="X65" s="132">
        <f>'Gemeente A'!X65+'Gemeente B'!X65+'Gemeente C'!X65+'Gemeente D'!X65</f>
        <v>70500</v>
      </c>
      <c r="Y65" s="133"/>
      <c r="Z65" s="133">
        <f t="shared" si="1"/>
        <v>0</v>
      </c>
    </row>
    <row r="66" spans="1:26" hidden="1" outlineLevel="1">
      <c r="A66" s="1"/>
      <c r="B66" s="17" t="str">
        <f>'Gemeente A'!B66</f>
        <v>Afschrijving automatisering</v>
      </c>
      <c r="C66" s="492">
        <f>'Gemeente A'!C66+'Gemeente B'!C66+'Gemeente C'!C66+'Gemeente D'!C66</f>
        <v>0</v>
      </c>
      <c r="D66" s="492">
        <f>'Gemeente A'!D66+'Gemeente B'!D66+'Gemeente C'!D66+'Gemeente D'!D66</f>
        <v>0</v>
      </c>
      <c r="E66" s="128"/>
      <c r="F66" s="129">
        <f>'Gemeente A'!F66+'Gemeente B'!F66+'Gemeente C'!F66+'Gemeente D'!F66</f>
        <v>0</v>
      </c>
      <c r="G66" s="130">
        <f>'Gemeente A'!G66+'Gemeente B'!G66+'Gemeente C'!G66+'Gemeente D'!G66</f>
        <v>0</v>
      </c>
      <c r="H66" s="130">
        <f>'Gemeente A'!H66+'Gemeente B'!H66+'Gemeente C'!H66+'Gemeente D'!H66</f>
        <v>0</v>
      </c>
      <c r="I66" s="130">
        <f>'Gemeente A'!I66+'Gemeente B'!I66+'Gemeente C'!I66+'Gemeente D'!I66</f>
        <v>0</v>
      </c>
      <c r="J66" s="130">
        <f>'Gemeente A'!J66+'Gemeente B'!J66+'Gemeente C'!J66+'Gemeente D'!J66</f>
        <v>0</v>
      </c>
      <c r="K66" s="131">
        <f>'Gemeente A'!K66+'Gemeente B'!K66+'Gemeente C'!K66+'Gemeente D'!K66</f>
        <v>0</v>
      </c>
      <c r="L66" s="129">
        <f>'Gemeente A'!L66+'Gemeente B'!L66+'Gemeente C'!L66+'Gemeente D'!L66</f>
        <v>0</v>
      </c>
      <c r="M66" s="130">
        <f>'Gemeente A'!M66+'Gemeente B'!M66+'Gemeente C'!M66+'Gemeente D'!M66</f>
        <v>0</v>
      </c>
      <c r="N66" s="130">
        <f>'Gemeente A'!N66+'Gemeente B'!N66+'Gemeente C'!N66+'Gemeente D'!N66</f>
        <v>0</v>
      </c>
      <c r="O66" s="131">
        <f>'Gemeente A'!O66+'Gemeente B'!O66+'Gemeente C'!O66+'Gemeente D'!O66</f>
        <v>0</v>
      </c>
      <c r="P66" s="129">
        <f>'Gemeente A'!P66+'Gemeente B'!P66+'Gemeente C'!P66+'Gemeente D'!P66</f>
        <v>0</v>
      </c>
      <c r="Q66" s="130">
        <f>'Gemeente A'!Q66+'Gemeente B'!Q66+'Gemeente C'!Q66+'Gemeente D'!Q66</f>
        <v>0</v>
      </c>
      <c r="R66" s="130">
        <f>'Gemeente A'!R66+'Gemeente B'!R66+'Gemeente C'!R66+'Gemeente D'!R66</f>
        <v>0</v>
      </c>
      <c r="S66" s="131">
        <f>'Gemeente A'!S66+'Gemeente B'!S66+'Gemeente C'!S66+'Gemeente D'!S66</f>
        <v>0</v>
      </c>
      <c r="T66" s="130">
        <f>'Gemeente A'!T66+'Gemeente B'!T66+'Gemeente C'!T66+'Gemeente D'!T66</f>
        <v>0</v>
      </c>
      <c r="U66" s="130">
        <f>'Gemeente A'!U66+'Gemeente B'!U66+'Gemeente C'!U66+'Gemeente D'!U66</f>
        <v>0</v>
      </c>
      <c r="V66" s="131">
        <f>'Gemeente A'!V66+'Gemeente B'!V66+'Gemeente C'!V66+'Gemeente D'!V66</f>
        <v>0</v>
      </c>
      <c r="W66" s="131">
        <f>'Gemeente A'!W66+'Gemeente B'!W66+'Gemeente C'!W66+'Gemeente D'!W66</f>
        <v>0</v>
      </c>
      <c r="X66" s="132">
        <f>'Gemeente A'!X66+'Gemeente B'!X66+'Gemeente C'!X66+'Gemeente D'!X66</f>
        <v>0</v>
      </c>
      <c r="Y66" s="133"/>
      <c r="Z66" s="133">
        <f t="shared" si="1"/>
        <v>0</v>
      </c>
    </row>
    <row r="67" spans="1:26" hidden="1" outlineLevel="1">
      <c r="A67" s="1"/>
      <c r="B67" s="17" t="str">
        <f>'Gemeente A'!B67</f>
        <v>Overige automatiseringskosten</v>
      </c>
      <c r="C67" s="492">
        <f>'Gemeente A'!C67+'Gemeente B'!C67+'Gemeente C'!C67+'Gemeente D'!C67</f>
        <v>3500</v>
      </c>
      <c r="D67" s="492">
        <f>'Gemeente A'!D67+'Gemeente B'!D67+'Gemeente C'!D67+'Gemeente D'!D67</f>
        <v>40000.000000000007</v>
      </c>
      <c r="E67" s="128"/>
      <c r="F67" s="129">
        <f>'Gemeente A'!F67+'Gemeente B'!F67+'Gemeente C'!F67+'Gemeente D'!F67</f>
        <v>0</v>
      </c>
      <c r="G67" s="130">
        <f>'Gemeente A'!G67+'Gemeente B'!G67+'Gemeente C'!G67+'Gemeente D'!G67</f>
        <v>0</v>
      </c>
      <c r="H67" s="130">
        <f>'Gemeente A'!H67+'Gemeente B'!H67+'Gemeente C'!H67+'Gemeente D'!H67</f>
        <v>0</v>
      </c>
      <c r="I67" s="130">
        <f>'Gemeente A'!I67+'Gemeente B'!I67+'Gemeente C'!I67+'Gemeente D'!I67</f>
        <v>0</v>
      </c>
      <c r="J67" s="130">
        <f>'Gemeente A'!J67+'Gemeente B'!J67+'Gemeente C'!J67+'Gemeente D'!J67</f>
        <v>0</v>
      </c>
      <c r="K67" s="131">
        <f>'Gemeente A'!K67+'Gemeente B'!K67+'Gemeente C'!K67+'Gemeente D'!K67</f>
        <v>0</v>
      </c>
      <c r="L67" s="129">
        <f>'Gemeente A'!L67+'Gemeente B'!L67+'Gemeente C'!L67+'Gemeente D'!L67</f>
        <v>0</v>
      </c>
      <c r="M67" s="130">
        <f>'Gemeente A'!M67+'Gemeente B'!M67+'Gemeente C'!M67+'Gemeente D'!M67</f>
        <v>0</v>
      </c>
      <c r="N67" s="130">
        <f>'Gemeente A'!N67+'Gemeente B'!N67+'Gemeente C'!N67+'Gemeente D'!N67</f>
        <v>0</v>
      </c>
      <c r="O67" s="131">
        <f>'Gemeente A'!O67+'Gemeente B'!O67+'Gemeente C'!O67+'Gemeente D'!O67</f>
        <v>0</v>
      </c>
      <c r="P67" s="129">
        <f>'Gemeente A'!P67+'Gemeente B'!P67+'Gemeente C'!P67+'Gemeente D'!P67</f>
        <v>0</v>
      </c>
      <c r="Q67" s="130">
        <f>'Gemeente A'!Q67+'Gemeente B'!Q67+'Gemeente C'!Q67+'Gemeente D'!Q67</f>
        <v>0</v>
      </c>
      <c r="R67" s="130">
        <f>'Gemeente A'!R67+'Gemeente B'!R67+'Gemeente C'!R67+'Gemeente D'!R67</f>
        <v>0</v>
      </c>
      <c r="S67" s="131">
        <f>'Gemeente A'!S67+'Gemeente B'!S67+'Gemeente C'!S67+'Gemeente D'!S67</f>
        <v>0</v>
      </c>
      <c r="T67" s="130">
        <f>'Gemeente A'!T67+'Gemeente B'!T67+'Gemeente C'!T67+'Gemeente D'!T67</f>
        <v>0</v>
      </c>
      <c r="U67" s="130">
        <f>'Gemeente A'!U67+'Gemeente B'!U67+'Gemeente C'!U67+'Gemeente D'!U67</f>
        <v>0</v>
      </c>
      <c r="V67" s="131">
        <f>'Gemeente A'!V67+'Gemeente B'!V67+'Gemeente C'!V67+'Gemeente D'!V67</f>
        <v>0</v>
      </c>
      <c r="W67" s="131">
        <f>'Gemeente A'!W67+'Gemeente B'!W67+'Gemeente C'!W67+'Gemeente D'!W67</f>
        <v>43500</v>
      </c>
      <c r="X67" s="132">
        <f>'Gemeente A'!X67+'Gemeente B'!X67+'Gemeente C'!X67+'Gemeente D'!X67</f>
        <v>43500</v>
      </c>
      <c r="Y67" s="133"/>
      <c r="Z67" s="133">
        <f t="shared" si="1"/>
        <v>0</v>
      </c>
    </row>
    <row r="68" spans="1:26" collapsed="1">
      <c r="A68" s="19" t="str">
        <f>'Gemeente A'!A68</f>
        <v>Automatisering</v>
      </c>
      <c r="C68" s="136">
        <f>'Gemeente A'!C68+'Gemeente B'!C68+'Gemeente C'!C68+'Gemeente D'!C68</f>
        <v>74500</v>
      </c>
      <c r="D68" s="136">
        <f>'Gemeente A'!D68+'Gemeente B'!D68+'Gemeente C'!D68+'Gemeente D'!D68</f>
        <v>125000</v>
      </c>
      <c r="E68" s="133"/>
      <c r="F68" s="134">
        <f>'Gemeente A'!F68+'Gemeente B'!F68+'Gemeente C'!F68+'Gemeente D'!F68</f>
        <v>0</v>
      </c>
      <c r="G68" s="135">
        <f>'Gemeente A'!G68+'Gemeente B'!G68+'Gemeente C'!G68+'Gemeente D'!G68</f>
        <v>0</v>
      </c>
      <c r="H68" s="135">
        <f>'Gemeente A'!H68+'Gemeente B'!H68+'Gemeente C'!H68+'Gemeente D'!H68</f>
        <v>0</v>
      </c>
      <c r="I68" s="135">
        <f>'Gemeente A'!I68+'Gemeente B'!I68+'Gemeente C'!I68+'Gemeente D'!I68</f>
        <v>0</v>
      </c>
      <c r="J68" s="135">
        <f>'Gemeente A'!J68+'Gemeente B'!J68+'Gemeente C'!J68+'Gemeente D'!J68</f>
        <v>0</v>
      </c>
      <c r="K68" s="136">
        <f>'Gemeente A'!K68+'Gemeente B'!K68+'Gemeente C'!K68+'Gemeente D'!K68</f>
        <v>0</v>
      </c>
      <c r="L68" s="134">
        <f>'Gemeente A'!L68+'Gemeente B'!L68+'Gemeente C'!L68+'Gemeente D'!L68</f>
        <v>0</v>
      </c>
      <c r="M68" s="135">
        <f>'Gemeente A'!M68+'Gemeente B'!M68+'Gemeente C'!M68+'Gemeente D'!M68</f>
        <v>0</v>
      </c>
      <c r="N68" s="135">
        <f>'Gemeente A'!N68+'Gemeente B'!N68+'Gemeente C'!N68+'Gemeente D'!N68</f>
        <v>0</v>
      </c>
      <c r="O68" s="136">
        <f>'Gemeente A'!O68+'Gemeente B'!O68+'Gemeente C'!O68+'Gemeente D'!O68</f>
        <v>0</v>
      </c>
      <c r="P68" s="134">
        <f>'Gemeente A'!P68+'Gemeente B'!P68+'Gemeente C'!P68+'Gemeente D'!P68</f>
        <v>0</v>
      </c>
      <c r="Q68" s="135">
        <f>'Gemeente A'!Q68+'Gemeente B'!Q68+'Gemeente C'!Q68+'Gemeente D'!Q68</f>
        <v>0</v>
      </c>
      <c r="R68" s="135">
        <f>'Gemeente A'!R68+'Gemeente B'!R68+'Gemeente C'!R68+'Gemeente D'!R68</f>
        <v>0</v>
      </c>
      <c r="S68" s="136">
        <f>'Gemeente A'!S68+'Gemeente B'!S68+'Gemeente C'!S68+'Gemeente D'!S68</f>
        <v>0</v>
      </c>
      <c r="T68" s="135">
        <f>'Gemeente A'!T68+'Gemeente B'!T68+'Gemeente C'!T68+'Gemeente D'!T68</f>
        <v>0</v>
      </c>
      <c r="U68" s="135">
        <f>'Gemeente A'!U68+'Gemeente B'!U68+'Gemeente C'!U68+'Gemeente D'!U68</f>
        <v>0</v>
      </c>
      <c r="V68" s="136">
        <f>'Gemeente A'!V68+'Gemeente B'!V68+'Gemeente C'!V68+'Gemeente D'!V68</f>
        <v>0</v>
      </c>
      <c r="W68" s="136">
        <f>'Gemeente A'!W68+'Gemeente B'!W68+'Gemeente C'!W68+'Gemeente D'!W68</f>
        <v>199499.99999999997</v>
      </c>
      <c r="X68" s="174">
        <f>'Gemeente A'!X68+'Gemeente B'!X68+'Gemeente C'!X68+'Gemeente D'!X68</f>
        <v>199499.99999999997</v>
      </c>
      <c r="Y68" s="133"/>
      <c r="Z68" s="133">
        <f t="shared" si="1"/>
        <v>0</v>
      </c>
    </row>
    <row r="69" spans="1:26" hidden="1" outlineLevel="1">
      <c r="A69" s="1"/>
      <c r="B69" s="17" t="str">
        <f>'Gemeente A'!B69</f>
        <v>Media</v>
      </c>
      <c r="C69" s="492">
        <f>'Gemeente A'!C69+'Gemeente B'!C69+'Gemeente C'!C69+'Gemeente D'!C69</f>
        <v>138000</v>
      </c>
      <c r="D69" s="492">
        <f>'Gemeente A'!D69+'Gemeente B'!D69+'Gemeente C'!D69+'Gemeente D'!D69</f>
        <v>0</v>
      </c>
      <c r="E69" s="128"/>
      <c r="F69" s="129">
        <f>'Gemeente A'!F69+'Gemeente B'!F69+'Gemeente C'!F69+'Gemeente D'!F69</f>
        <v>0</v>
      </c>
      <c r="G69" s="130">
        <f>'Gemeente A'!G69+'Gemeente B'!G69+'Gemeente C'!G69+'Gemeente D'!G69</f>
        <v>0</v>
      </c>
      <c r="H69" s="130">
        <f>'Gemeente A'!H69+'Gemeente B'!H69+'Gemeente C'!H69+'Gemeente D'!H69</f>
        <v>0</v>
      </c>
      <c r="I69" s="130">
        <f>'Gemeente A'!I69+'Gemeente B'!I69+'Gemeente C'!I69+'Gemeente D'!I69</f>
        <v>0</v>
      </c>
      <c r="J69" s="130">
        <f>'Gemeente A'!J69+'Gemeente B'!J69+'Gemeente C'!J69+'Gemeente D'!J69</f>
        <v>0</v>
      </c>
      <c r="K69" s="131">
        <f>'Gemeente A'!K69+'Gemeente B'!K69+'Gemeente C'!K69+'Gemeente D'!K69</f>
        <v>0</v>
      </c>
      <c r="L69" s="129">
        <f>'Gemeente A'!L69+'Gemeente B'!L69+'Gemeente C'!L69+'Gemeente D'!L69</f>
        <v>0</v>
      </c>
      <c r="M69" s="130">
        <f>'Gemeente A'!M69+'Gemeente B'!M69+'Gemeente C'!M69+'Gemeente D'!M69</f>
        <v>0</v>
      </c>
      <c r="N69" s="130">
        <f>'Gemeente A'!N69+'Gemeente B'!N69+'Gemeente C'!N69+'Gemeente D'!N69</f>
        <v>0</v>
      </c>
      <c r="O69" s="131">
        <f>'Gemeente A'!O69+'Gemeente B'!O69+'Gemeente C'!O69+'Gemeente D'!O69</f>
        <v>0</v>
      </c>
      <c r="P69" s="129">
        <f>'Gemeente A'!P69+'Gemeente B'!P69+'Gemeente C'!P69+'Gemeente D'!P69</f>
        <v>0</v>
      </c>
      <c r="Q69" s="130">
        <f>'Gemeente A'!Q69+'Gemeente B'!Q69+'Gemeente C'!Q69+'Gemeente D'!Q69</f>
        <v>0</v>
      </c>
      <c r="R69" s="130">
        <f>'Gemeente A'!R69+'Gemeente B'!R69+'Gemeente C'!R69+'Gemeente D'!R69</f>
        <v>0</v>
      </c>
      <c r="S69" s="131">
        <f>'Gemeente A'!S69+'Gemeente B'!S69+'Gemeente C'!S69+'Gemeente D'!S69</f>
        <v>0</v>
      </c>
      <c r="T69" s="130">
        <f>'Gemeente A'!T69+'Gemeente B'!T69+'Gemeente C'!T69+'Gemeente D'!T69</f>
        <v>67500</v>
      </c>
      <c r="U69" s="130">
        <f>'Gemeente A'!U69+'Gemeente B'!U69+'Gemeente C'!U69+'Gemeente D'!U69</f>
        <v>70500</v>
      </c>
      <c r="V69" s="131">
        <f>'Gemeente A'!V69+'Gemeente B'!V69+'Gemeente C'!V69+'Gemeente D'!V69</f>
        <v>138000</v>
      </c>
      <c r="W69" s="131">
        <f>'Gemeente A'!W69+'Gemeente B'!W69+'Gemeente C'!W69+'Gemeente D'!W69</f>
        <v>0</v>
      </c>
      <c r="X69" s="132">
        <f>'Gemeente A'!X69+'Gemeente B'!X69+'Gemeente C'!X69+'Gemeente D'!X69</f>
        <v>138000</v>
      </c>
      <c r="Y69" s="133"/>
      <c r="Z69" s="133">
        <f t="shared" si="1"/>
        <v>0</v>
      </c>
    </row>
    <row r="70" spans="1:26" hidden="1" outlineLevel="1">
      <c r="A70" s="1"/>
      <c r="B70" s="17" t="str">
        <f>'Gemeente A'!B70</f>
        <v>Tijdschriften &amp; Abonnementen</v>
      </c>
      <c r="C70" s="492">
        <f>'Gemeente A'!C70+'Gemeente B'!C70+'Gemeente C'!C70+'Gemeente D'!C70</f>
        <v>40000</v>
      </c>
      <c r="D70" s="492">
        <f>'Gemeente A'!D70+'Gemeente B'!D70+'Gemeente C'!D70+'Gemeente D'!D70</f>
        <v>0</v>
      </c>
      <c r="E70" s="128"/>
      <c r="F70" s="129">
        <f>'Gemeente A'!F70+'Gemeente B'!F70+'Gemeente C'!F70+'Gemeente D'!F70</f>
        <v>0</v>
      </c>
      <c r="G70" s="130">
        <f>'Gemeente A'!G70+'Gemeente B'!G70+'Gemeente C'!G70+'Gemeente D'!G70</f>
        <v>0</v>
      </c>
      <c r="H70" s="130">
        <f>'Gemeente A'!H70+'Gemeente B'!H70+'Gemeente C'!H70+'Gemeente D'!H70</f>
        <v>0</v>
      </c>
      <c r="I70" s="130">
        <f>'Gemeente A'!I70+'Gemeente B'!I70+'Gemeente C'!I70+'Gemeente D'!I70</f>
        <v>0</v>
      </c>
      <c r="J70" s="130">
        <f>'Gemeente A'!J70+'Gemeente B'!J70+'Gemeente C'!J70+'Gemeente D'!J70</f>
        <v>0</v>
      </c>
      <c r="K70" s="131">
        <f>'Gemeente A'!K70+'Gemeente B'!K70+'Gemeente C'!K70+'Gemeente D'!K70</f>
        <v>0</v>
      </c>
      <c r="L70" s="129">
        <f>'Gemeente A'!L70+'Gemeente B'!L70+'Gemeente C'!L70+'Gemeente D'!L70</f>
        <v>0</v>
      </c>
      <c r="M70" s="130">
        <f>'Gemeente A'!M70+'Gemeente B'!M70+'Gemeente C'!M70+'Gemeente D'!M70</f>
        <v>0</v>
      </c>
      <c r="N70" s="130">
        <f>'Gemeente A'!N70+'Gemeente B'!N70+'Gemeente C'!N70+'Gemeente D'!N70</f>
        <v>0</v>
      </c>
      <c r="O70" s="131">
        <f>'Gemeente A'!O70+'Gemeente B'!O70+'Gemeente C'!O70+'Gemeente D'!O70</f>
        <v>0</v>
      </c>
      <c r="P70" s="129">
        <f>'Gemeente A'!P70+'Gemeente B'!P70+'Gemeente C'!P70+'Gemeente D'!P70</f>
        <v>0</v>
      </c>
      <c r="Q70" s="130">
        <f>'Gemeente A'!Q70+'Gemeente B'!Q70+'Gemeente C'!Q70+'Gemeente D'!Q70</f>
        <v>0</v>
      </c>
      <c r="R70" s="130">
        <f>'Gemeente A'!R70+'Gemeente B'!R70+'Gemeente C'!R70+'Gemeente D'!R70</f>
        <v>0</v>
      </c>
      <c r="S70" s="131">
        <f>'Gemeente A'!S70+'Gemeente B'!S70+'Gemeente C'!S70+'Gemeente D'!S70</f>
        <v>0</v>
      </c>
      <c r="T70" s="130">
        <f>'Gemeente A'!T70+'Gemeente B'!T70+'Gemeente C'!T70+'Gemeente D'!T70</f>
        <v>0</v>
      </c>
      <c r="U70" s="130">
        <f>'Gemeente A'!U70+'Gemeente B'!U70+'Gemeente C'!U70+'Gemeente D'!U70</f>
        <v>35000</v>
      </c>
      <c r="V70" s="131">
        <f>'Gemeente A'!V70+'Gemeente B'!V70+'Gemeente C'!V70+'Gemeente D'!V70</f>
        <v>35000</v>
      </c>
      <c r="W70" s="131">
        <f>'Gemeente A'!W70+'Gemeente B'!W70+'Gemeente C'!W70+'Gemeente D'!W70</f>
        <v>5000</v>
      </c>
      <c r="X70" s="132">
        <f>'Gemeente A'!X70+'Gemeente B'!X70+'Gemeente C'!X70+'Gemeente D'!X70</f>
        <v>40000</v>
      </c>
      <c r="Y70" s="133"/>
      <c r="Z70" s="133">
        <f t="shared" si="1"/>
        <v>0</v>
      </c>
    </row>
    <row r="71" spans="1:26" hidden="1" outlineLevel="1">
      <c r="A71" s="1"/>
      <c r="B71" s="17" t="str">
        <f>'Gemeente A'!B71</f>
        <v>Kosten leenrecht</v>
      </c>
      <c r="C71" s="492">
        <f>'Gemeente A'!C71+'Gemeente B'!C71+'Gemeente C'!C71+'Gemeente D'!C71</f>
        <v>65000</v>
      </c>
      <c r="D71" s="492">
        <f>'Gemeente A'!D71+'Gemeente B'!D71+'Gemeente C'!D71+'Gemeente D'!D71</f>
        <v>0</v>
      </c>
      <c r="E71" s="128"/>
      <c r="F71" s="129">
        <f>'Gemeente A'!F71+'Gemeente B'!F71+'Gemeente C'!F71+'Gemeente D'!F71</f>
        <v>0</v>
      </c>
      <c r="G71" s="130">
        <f>'Gemeente A'!G71+'Gemeente B'!G71+'Gemeente C'!G71+'Gemeente D'!G71</f>
        <v>0</v>
      </c>
      <c r="H71" s="130">
        <f>'Gemeente A'!H71+'Gemeente B'!H71+'Gemeente C'!H71+'Gemeente D'!H71</f>
        <v>0</v>
      </c>
      <c r="I71" s="130">
        <f>'Gemeente A'!I71+'Gemeente B'!I71+'Gemeente C'!I71+'Gemeente D'!I71</f>
        <v>0</v>
      </c>
      <c r="J71" s="130">
        <f>'Gemeente A'!J71+'Gemeente B'!J71+'Gemeente C'!J71+'Gemeente D'!J71</f>
        <v>0</v>
      </c>
      <c r="K71" s="131">
        <f>'Gemeente A'!K71+'Gemeente B'!K71+'Gemeente C'!K71+'Gemeente D'!K71</f>
        <v>0</v>
      </c>
      <c r="L71" s="129">
        <f>'Gemeente A'!L71+'Gemeente B'!L71+'Gemeente C'!L71+'Gemeente D'!L71</f>
        <v>0</v>
      </c>
      <c r="M71" s="130">
        <f>'Gemeente A'!M71+'Gemeente B'!M71+'Gemeente C'!M71+'Gemeente D'!M71</f>
        <v>0</v>
      </c>
      <c r="N71" s="130">
        <f>'Gemeente A'!N71+'Gemeente B'!N71+'Gemeente C'!N71+'Gemeente D'!N71</f>
        <v>0</v>
      </c>
      <c r="O71" s="131">
        <f>'Gemeente A'!O71+'Gemeente B'!O71+'Gemeente C'!O71+'Gemeente D'!O71</f>
        <v>0</v>
      </c>
      <c r="P71" s="129">
        <f>'Gemeente A'!P71+'Gemeente B'!P71+'Gemeente C'!P71+'Gemeente D'!P71</f>
        <v>0</v>
      </c>
      <c r="Q71" s="130">
        <f>'Gemeente A'!Q71+'Gemeente B'!Q71+'Gemeente C'!Q71+'Gemeente D'!Q71</f>
        <v>0</v>
      </c>
      <c r="R71" s="130">
        <f>'Gemeente A'!R71+'Gemeente B'!R71+'Gemeente C'!R71+'Gemeente D'!R71</f>
        <v>0</v>
      </c>
      <c r="S71" s="131">
        <f>'Gemeente A'!S71+'Gemeente B'!S71+'Gemeente C'!S71+'Gemeente D'!S71</f>
        <v>0</v>
      </c>
      <c r="T71" s="130">
        <f>'Gemeente A'!T71+'Gemeente B'!T71+'Gemeente C'!T71+'Gemeente D'!T71</f>
        <v>31000</v>
      </c>
      <c r="U71" s="130">
        <f>'Gemeente A'!U71+'Gemeente B'!U71+'Gemeente C'!U71+'Gemeente D'!U71</f>
        <v>34000</v>
      </c>
      <c r="V71" s="131">
        <f>'Gemeente A'!V71+'Gemeente B'!V71+'Gemeente C'!V71+'Gemeente D'!V71</f>
        <v>65000</v>
      </c>
      <c r="W71" s="131">
        <f>'Gemeente A'!W71+'Gemeente B'!W71+'Gemeente C'!W71+'Gemeente D'!W71</f>
        <v>0</v>
      </c>
      <c r="X71" s="132">
        <f>'Gemeente A'!X71+'Gemeente B'!X71+'Gemeente C'!X71+'Gemeente D'!X71</f>
        <v>65000</v>
      </c>
      <c r="Y71" s="133"/>
      <c r="Z71" s="133">
        <f t="shared" si="1"/>
        <v>0</v>
      </c>
    </row>
    <row r="72" spans="1:26" hidden="1" outlineLevel="1">
      <c r="A72" s="1"/>
      <c r="B72" s="17" t="str">
        <f>'Gemeente A'!B72</f>
        <v>Centraal collectioneren &amp; innovatiebijdragen</v>
      </c>
      <c r="C72" s="492">
        <f>'Gemeente A'!C72+'Gemeente B'!C72+'Gemeente C'!C72+'Gemeente D'!C72</f>
        <v>0</v>
      </c>
      <c r="D72" s="492">
        <f>'Gemeente A'!D72+'Gemeente B'!D72+'Gemeente C'!D72+'Gemeente D'!D72</f>
        <v>0</v>
      </c>
      <c r="E72" s="128"/>
      <c r="F72" s="129">
        <f>'Gemeente A'!F72+'Gemeente B'!F72+'Gemeente C'!F72+'Gemeente D'!F72</f>
        <v>0</v>
      </c>
      <c r="G72" s="130">
        <f>'Gemeente A'!G72+'Gemeente B'!G72+'Gemeente C'!G72+'Gemeente D'!G72</f>
        <v>0</v>
      </c>
      <c r="H72" s="130">
        <f>'Gemeente A'!H72+'Gemeente B'!H72+'Gemeente C'!H72+'Gemeente D'!H72</f>
        <v>0</v>
      </c>
      <c r="I72" s="130">
        <f>'Gemeente A'!I72+'Gemeente B'!I72+'Gemeente C'!I72+'Gemeente D'!I72</f>
        <v>0</v>
      </c>
      <c r="J72" s="130">
        <f>'Gemeente A'!J72+'Gemeente B'!J72+'Gemeente C'!J72+'Gemeente D'!J72</f>
        <v>0</v>
      </c>
      <c r="K72" s="131">
        <f>'Gemeente A'!K72+'Gemeente B'!K72+'Gemeente C'!K72+'Gemeente D'!K72</f>
        <v>0</v>
      </c>
      <c r="L72" s="129">
        <f>'Gemeente A'!L72+'Gemeente B'!L72+'Gemeente C'!L72+'Gemeente D'!L72</f>
        <v>0</v>
      </c>
      <c r="M72" s="130">
        <f>'Gemeente A'!M72+'Gemeente B'!M72+'Gemeente C'!M72+'Gemeente D'!M72</f>
        <v>0</v>
      </c>
      <c r="N72" s="130">
        <f>'Gemeente A'!N72+'Gemeente B'!N72+'Gemeente C'!N72+'Gemeente D'!N72</f>
        <v>0</v>
      </c>
      <c r="O72" s="131">
        <f>'Gemeente A'!O72+'Gemeente B'!O72+'Gemeente C'!O72+'Gemeente D'!O72</f>
        <v>0</v>
      </c>
      <c r="P72" s="129">
        <f>'Gemeente A'!P72+'Gemeente B'!P72+'Gemeente C'!P72+'Gemeente D'!P72</f>
        <v>0</v>
      </c>
      <c r="Q72" s="130">
        <f>'Gemeente A'!Q72+'Gemeente B'!Q72+'Gemeente C'!Q72+'Gemeente D'!Q72</f>
        <v>0</v>
      </c>
      <c r="R72" s="130">
        <f>'Gemeente A'!R72+'Gemeente B'!R72+'Gemeente C'!R72+'Gemeente D'!R72</f>
        <v>0</v>
      </c>
      <c r="S72" s="131">
        <f>'Gemeente A'!S72+'Gemeente B'!S72+'Gemeente C'!S72+'Gemeente D'!S72</f>
        <v>0</v>
      </c>
      <c r="T72" s="130">
        <f>'Gemeente A'!T72+'Gemeente B'!T72+'Gemeente C'!T72+'Gemeente D'!T72</f>
        <v>0</v>
      </c>
      <c r="U72" s="130">
        <f>'Gemeente A'!U72+'Gemeente B'!U72+'Gemeente C'!U72+'Gemeente D'!U72</f>
        <v>0</v>
      </c>
      <c r="V72" s="131">
        <f>'Gemeente A'!V72+'Gemeente B'!V72+'Gemeente C'!V72+'Gemeente D'!V72</f>
        <v>0</v>
      </c>
      <c r="W72" s="131">
        <f>'Gemeente A'!W72+'Gemeente B'!W72+'Gemeente C'!W72+'Gemeente D'!W72</f>
        <v>0</v>
      </c>
      <c r="X72" s="132">
        <f>'Gemeente A'!X72+'Gemeente B'!X72+'Gemeente C'!X72+'Gemeente D'!X72</f>
        <v>0</v>
      </c>
      <c r="Y72" s="133"/>
      <c r="Z72" s="133">
        <f t="shared" si="1"/>
        <v>0</v>
      </c>
    </row>
    <row r="73" spans="1:26" hidden="1" outlineLevel="1">
      <c r="A73" s="1"/>
      <c r="B73" s="17" t="str">
        <f>'Gemeente A'!B73</f>
        <v>Overige media kosten</v>
      </c>
      <c r="C73" s="492">
        <f>'Gemeente A'!C73+'Gemeente B'!C73+'Gemeente C'!C73+'Gemeente D'!C73</f>
        <v>67500</v>
      </c>
      <c r="D73" s="492">
        <f>'Gemeente A'!D73+'Gemeente B'!D73+'Gemeente C'!D73+'Gemeente D'!D73</f>
        <v>51500</v>
      </c>
      <c r="E73" s="128"/>
      <c r="F73" s="129">
        <f>'Gemeente A'!F73+'Gemeente B'!F73+'Gemeente C'!F73+'Gemeente D'!F73</f>
        <v>0</v>
      </c>
      <c r="G73" s="130">
        <f>'Gemeente A'!G73+'Gemeente B'!G73+'Gemeente C'!G73+'Gemeente D'!G73</f>
        <v>0</v>
      </c>
      <c r="H73" s="130">
        <f>'Gemeente A'!H73+'Gemeente B'!H73+'Gemeente C'!H73+'Gemeente D'!H73</f>
        <v>0</v>
      </c>
      <c r="I73" s="130">
        <f>'Gemeente A'!I73+'Gemeente B'!I73+'Gemeente C'!I73+'Gemeente D'!I73</f>
        <v>0</v>
      </c>
      <c r="J73" s="130">
        <f>'Gemeente A'!J73+'Gemeente B'!J73+'Gemeente C'!J73+'Gemeente D'!J73</f>
        <v>0</v>
      </c>
      <c r="K73" s="131">
        <f>'Gemeente A'!K73+'Gemeente B'!K73+'Gemeente C'!K73+'Gemeente D'!K73</f>
        <v>0</v>
      </c>
      <c r="L73" s="129">
        <f>'Gemeente A'!L73+'Gemeente B'!L73+'Gemeente C'!L73+'Gemeente D'!L73</f>
        <v>0</v>
      </c>
      <c r="M73" s="130">
        <f>'Gemeente A'!M73+'Gemeente B'!M73+'Gemeente C'!M73+'Gemeente D'!M73</f>
        <v>0</v>
      </c>
      <c r="N73" s="130">
        <f>'Gemeente A'!N73+'Gemeente B'!N73+'Gemeente C'!N73+'Gemeente D'!N73</f>
        <v>0</v>
      </c>
      <c r="O73" s="131">
        <f>'Gemeente A'!O73+'Gemeente B'!O73+'Gemeente C'!O73+'Gemeente D'!O73</f>
        <v>0</v>
      </c>
      <c r="P73" s="129">
        <f>'Gemeente A'!P73+'Gemeente B'!P73+'Gemeente C'!P73+'Gemeente D'!P73</f>
        <v>0</v>
      </c>
      <c r="Q73" s="130">
        <f>'Gemeente A'!Q73+'Gemeente B'!Q73+'Gemeente C'!Q73+'Gemeente D'!Q73</f>
        <v>0</v>
      </c>
      <c r="R73" s="130">
        <f>'Gemeente A'!R73+'Gemeente B'!R73+'Gemeente C'!R73+'Gemeente D'!R73</f>
        <v>0</v>
      </c>
      <c r="S73" s="131">
        <f>'Gemeente A'!S73+'Gemeente B'!S73+'Gemeente C'!S73+'Gemeente D'!S73</f>
        <v>0</v>
      </c>
      <c r="T73" s="130">
        <f>'Gemeente A'!T73+'Gemeente B'!T73+'Gemeente C'!T73+'Gemeente D'!T73</f>
        <v>0</v>
      </c>
      <c r="U73" s="130">
        <f>'Gemeente A'!U73+'Gemeente B'!U73+'Gemeente C'!U73+'Gemeente D'!U73</f>
        <v>0</v>
      </c>
      <c r="V73" s="131">
        <f>'Gemeente A'!V73+'Gemeente B'!V73+'Gemeente C'!V73+'Gemeente D'!V73</f>
        <v>0</v>
      </c>
      <c r="W73" s="131">
        <f>'Gemeente A'!W73+'Gemeente B'!W73+'Gemeente C'!W73+'Gemeente D'!W73</f>
        <v>119000.00000000001</v>
      </c>
      <c r="X73" s="132">
        <f>'Gemeente A'!X73+'Gemeente B'!X73+'Gemeente C'!X73+'Gemeente D'!X73</f>
        <v>119000.00000000001</v>
      </c>
      <c r="Y73" s="133"/>
      <c r="Z73" s="133">
        <f t="shared" si="1"/>
        <v>0</v>
      </c>
    </row>
    <row r="74" spans="1:26" collapsed="1">
      <c r="A74" s="19" t="str">
        <f>'Gemeente A'!A74</f>
        <v>Collectie en media</v>
      </c>
      <c r="C74" s="136">
        <f>'Gemeente A'!C74+'Gemeente B'!C74+'Gemeente C'!C74+'Gemeente D'!C74</f>
        <v>310500</v>
      </c>
      <c r="D74" s="136">
        <f>'Gemeente A'!D74+'Gemeente B'!D74+'Gemeente C'!D74+'Gemeente D'!D74</f>
        <v>51500</v>
      </c>
      <c r="E74" s="133"/>
      <c r="F74" s="134">
        <f>'Gemeente A'!F74+'Gemeente B'!F74+'Gemeente C'!F74+'Gemeente D'!F74</f>
        <v>0</v>
      </c>
      <c r="G74" s="135">
        <f>'Gemeente A'!G74+'Gemeente B'!G74+'Gemeente C'!G74+'Gemeente D'!G74</f>
        <v>0</v>
      </c>
      <c r="H74" s="135">
        <f>'Gemeente A'!H74+'Gemeente B'!H74+'Gemeente C'!H74+'Gemeente D'!H74</f>
        <v>0</v>
      </c>
      <c r="I74" s="135">
        <f>'Gemeente A'!I74+'Gemeente B'!I74+'Gemeente C'!I74+'Gemeente D'!I74</f>
        <v>0</v>
      </c>
      <c r="J74" s="135">
        <f>'Gemeente A'!J74+'Gemeente B'!J74+'Gemeente C'!J74+'Gemeente D'!J74</f>
        <v>0</v>
      </c>
      <c r="K74" s="136">
        <f>'Gemeente A'!K74+'Gemeente B'!K74+'Gemeente C'!K74+'Gemeente D'!K74</f>
        <v>0</v>
      </c>
      <c r="L74" s="134">
        <f>'Gemeente A'!L74+'Gemeente B'!L74+'Gemeente C'!L74+'Gemeente D'!L74</f>
        <v>0</v>
      </c>
      <c r="M74" s="135">
        <f>'Gemeente A'!M74+'Gemeente B'!M74+'Gemeente C'!M74+'Gemeente D'!M74</f>
        <v>0</v>
      </c>
      <c r="N74" s="135">
        <f>'Gemeente A'!N74+'Gemeente B'!N74+'Gemeente C'!N74+'Gemeente D'!N74</f>
        <v>0</v>
      </c>
      <c r="O74" s="136">
        <f>'Gemeente A'!O74+'Gemeente B'!O74+'Gemeente C'!O74+'Gemeente D'!O74</f>
        <v>0</v>
      </c>
      <c r="P74" s="134">
        <f>'Gemeente A'!P74+'Gemeente B'!P74+'Gemeente C'!P74+'Gemeente D'!P74</f>
        <v>0</v>
      </c>
      <c r="Q74" s="135">
        <f>'Gemeente A'!Q74+'Gemeente B'!Q74+'Gemeente C'!Q74+'Gemeente D'!Q74</f>
        <v>0</v>
      </c>
      <c r="R74" s="135">
        <f>'Gemeente A'!R74+'Gemeente B'!R74+'Gemeente C'!R74+'Gemeente D'!R74</f>
        <v>0</v>
      </c>
      <c r="S74" s="136">
        <f>'Gemeente A'!S74+'Gemeente B'!S74+'Gemeente C'!S74+'Gemeente D'!S74</f>
        <v>0</v>
      </c>
      <c r="T74" s="135">
        <f>'Gemeente A'!T74+'Gemeente B'!T74+'Gemeente C'!T74+'Gemeente D'!T74</f>
        <v>98500</v>
      </c>
      <c r="U74" s="135">
        <f>'Gemeente A'!U74+'Gemeente B'!U74+'Gemeente C'!U74+'Gemeente D'!U74</f>
        <v>139500</v>
      </c>
      <c r="V74" s="136">
        <f>'Gemeente A'!V74+'Gemeente B'!V74+'Gemeente C'!V74+'Gemeente D'!V74</f>
        <v>238000</v>
      </c>
      <c r="W74" s="136">
        <f>'Gemeente A'!W74+'Gemeente B'!W74+'Gemeente C'!W74+'Gemeente D'!W74</f>
        <v>124000.00000000001</v>
      </c>
      <c r="X74" s="174">
        <f>'Gemeente A'!X74+'Gemeente B'!X74+'Gemeente C'!X74+'Gemeente D'!X74</f>
        <v>362000</v>
      </c>
      <c r="Y74" s="133"/>
      <c r="Z74" s="133">
        <f t="shared" si="1"/>
        <v>0</v>
      </c>
    </row>
    <row r="75" spans="1:26" hidden="1" outlineLevel="1">
      <c r="A75" s="1"/>
      <c r="B75" s="17" t="str">
        <f>'Gemeente A'!B75</f>
        <v>Kosten activiteiten</v>
      </c>
      <c r="C75" s="492">
        <f>'Gemeente A'!C75+'Gemeente B'!C75+'Gemeente C'!C75+'Gemeente D'!C75</f>
        <v>120000</v>
      </c>
      <c r="D75" s="492">
        <f>'Gemeente A'!D75+'Gemeente B'!D75+'Gemeente C'!D75+'Gemeente D'!D75</f>
        <v>15000.000000000002</v>
      </c>
      <c r="E75" s="128"/>
      <c r="F75" s="129">
        <f>'Gemeente A'!F75+'Gemeente B'!F75+'Gemeente C'!F75+'Gemeente D'!F75</f>
        <v>13500</v>
      </c>
      <c r="G75" s="130">
        <f>'Gemeente A'!G75+'Gemeente B'!G75+'Gemeente C'!G75+'Gemeente D'!G75</f>
        <v>13500</v>
      </c>
      <c r="H75" s="130">
        <f>'Gemeente A'!H75+'Gemeente B'!H75+'Gemeente C'!H75+'Gemeente D'!H75</f>
        <v>11000</v>
      </c>
      <c r="I75" s="130">
        <f>'Gemeente A'!I75+'Gemeente B'!I75+'Gemeente C'!I75+'Gemeente D'!I75</f>
        <v>11000</v>
      </c>
      <c r="J75" s="130">
        <f>'Gemeente A'!J75+'Gemeente B'!J75+'Gemeente C'!J75+'Gemeente D'!J75</f>
        <v>11000</v>
      </c>
      <c r="K75" s="131">
        <f>'Gemeente A'!K75+'Gemeente B'!K75+'Gemeente C'!K75+'Gemeente D'!K75</f>
        <v>60000</v>
      </c>
      <c r="L75" s="129">
        <f>'Gemeente A'!L75+'Gemeente B'!L75+'Gemeente C'!L75+'Gemeente D'!L75</f>
        <v>6500</v>
      </c>
      <c r="M75" s="130">
        <f>'Gemeente A'!M75+'Gemeente B'!M75+'Gemeente C'!M75+'Gemeente D'!M75</f>
        <v>6500</v>
      </c>
      <c r="N75" s="130">
        <f>'Gemeente A'!N75+'Gemeente B'!N75+'Gemeente C'!N75+'Gemeente D'!N75</f>
        <v>6500</v>
      </c>
      <c r="O75" s="131">
        <f>'Gemeente A'!O75+'Gemeente B'!O75+'Gemeente C'!O75+'Gemeente D'!O75</f>
        <v>19500</v>
      </c>
      <c r="P75" s="129">
        <f>'Gemeente A'!P75+'Gemeente B'!P75+'Gemeente C'!P75+'Gemeente D'!P75</f>
        <v>6500</v>
      </c>
      <c r="Q75" s="130">
        <f>'Gemeente A'!Q75+'Gemeente B'!Q75+'Gemeente C'!Q75+'Gemeente D'!Q75</f>
        <v>6500</v>
      </c>
      <c r="R75" s="130">
        <f>'Gemeente A'!R75+'Gemeente B'!R75+'Gemeente C'!R75+'Gemeente D'!R75</f>
        <v>6500</v>
      </c>
      <c r="S75" s="131">
        <f>'Gemeente A'!S75+'Gemeente B'!S75+'Gemeente C'!S75+'Gemeente D'!S75</f>
        <v>19500</v>
      </c>
      <c r="T75" s="130">
        <f>'Gemeente A'!T75+'Gemeente B'!T75+'Gemeente C'!T75+'Gemeente D'!T75</f>
        <v>0</v>
      </c>
      <c r="U75" s="130">
        <f>'Gemeente A'!U75+'Gemeente B'!U75+'Gemeente C'!U75+'Gemeente D'!U75</f>
        <v>0</v>
      </c>
      <c r="V75" s="131">
        <f>'Gemeente A'!V75+'Gemeente B'!V75+'Gemeente C'!V75+'Gemeente D'!V75</f>
        <v>0</v>
      </c>
      <c r="W75" s="131">
        <f>'Gemeente A'!W75+'Gemeente B'!W75+'Gemeente C'!W75+'Gemeente D'!W75</f>
        <v>36000</v>
      </c>
      <c r="X75" s="132">
        <f>'Gemeente A'!X75+'Gemeente B'!X75+'Gemeente C'!X75+'Gemeente D'!X75</f>
        <v>135000</v>
      </c>
      <c r="Y75" s="133"/>
      <c r="Z75" s="133">
        <f t="shared" si="1"/>
        <v>0</v>
      </c>
    </row>
    <row r="76" spans="1:26" hidden="1" outlineLevel="1">
      <c r="A76" s="1"/>
      <c r="B76" s="17" t="str">
        <f>'Gemeente A'!B76</f>
        <v>Overige specifieke kosten</v>
      </c>
      <c r="C76" s="492">
        <f>'Gemeente A'!C76+'Gemeente B'!C76+'Gemeente C'!C76+'Gemeente D'!C76</f>
        <v>0</v>
      </c>
      <c r="D76" s="492">
        <f>'Gemeente A'!D76+'Gemeente B'!D76+'Gemeente C'!D76+'Gemeente D'!D76</f>
        <v>10000.000000000002</v>
      </c>
      <c r="E76" s="128"/>
      <c r="F76" s="129">
        <f>'Gemeente A'!F76+'Gemeente B'!F76+'Gemeente C'!F76+'Gemeente D'!F76</f>
        <v>0</v>
      </c>
      <c r="G76" s="130">
        <f>'Gemeente A'!G76+'Gemeente B'!G76+'Gemeente C'!G76+'Gemeente D'!G76</f>
        <v>0</v>
      </c>
      <c r="H76" s="130">
        <f>'Gemeente A'!H76+'Gemeente B'!H76+'Gemeente C'!H76+'Gemeente D'!H76</f>
        <v>0</v>
      </c>
      <c r="I76" s="130">
        <f>'Gemeente A'!I76+'Gemeente B'!I76+'Gemeente C'!I76+'Gemeente D'!I76</f>
        <v>0</v>
      </c>
      <c r="J76" s="130">
        <f>'Gemeente A'!J76+'Gemeente B'!J76+'Gemeente C'!J76+'Gemeente D'!J76</f>
        <v>0</v>
      </c>
      <c r="K76" s="131">
        <f>'Gemeente A'!K76+'Gemeente B'!K76+'Gemeente C'!K76+'Gemeente D'!K76</f>
        <v>0</v>
      </c>
      <c r="L76" s="129">
        <f>'Gemeente A'!L76+'Gemeente B'!L76+'Gemeente C'!L76+'Gemeente D'!L76</f>
        <v>0</v>
      </c>
      <c r="M76" s="130">
        <f>'Gemeente A'!M76+'Gemeente B'!M76+'Gemeente C'!M76+'Gemeente D'!M76</f>
        <v>0</v>
      </c>
      <c r="N76" s="130">
        <f>'Gemeente A'!N76+'Gemeente B'!N76+'Gemeente C'!N76+'Gemeente D'!N76</f>
        <v>0</v>
      </c>
      <c r="O76" s="131">
        <f>'Gemeente A'!O76+'Gemeente B'!O76+'Gemeente C'!O76+'Gemeente D'!O76</f>
        <v>0</v>
      </c>
      <c r="P76" s="129">
        <f>'Gemeente A'!P76+'Gemeente B'!P76+'Gemeente C'!P76+'Gemeente D'!P76</f>
        <v>0</v>
      </c>
      <c r="Q76" s="130">
        <f>'Gemeente A'!Q76+'Gemeente B'!Q76+'Gemeente C'!Q76+'Gemeente D'!Q76</f>
        <v>0</v>
      </c>
      <c r="R76" s="130">
        <f>'Gemeente A'!R76+'Gemeente B'!R76+'Gemeente C'!R76+'Gemeente D'!R76</f>
        <v>0</v>
      </c>
      <c r="S76" s="131">
        <f>'Gemeente A'!S76+'Gemeente B'!S76+'Gemeente C'!S76+'Gemeente D'!S76</f>
        <v>0</v>
      </c>
      <c r="T76" s="130">
        <f>'Gemeente A'!T76+'Gemeente B'!T76+'Gemeente C'!T76+'Gemeente D'!T76</f>
        <v>0</v>
      </c>
      <c r="U76" s="130">
        <f>'Gemeente A'!U76+'Gemeente B'!U76+'Gemeente C'!U76+'Gemeente D'!U76</f>
        <v>0</v>
      </c>
      <c r="V76" s="131">
        <f>'Gemeente A'!V76+'Gemeente B'!V76+'Gemeente C'!V76+'Gemeente D'!V76</f>
        <v>0</v>
      </c>
      <c r="W76" s="131">
        <f>'Gemeente A'!W76+'Gemeente B'!W76+'Gemeente C'!W76+'Gemeente D'!W76</f>
        <v>10000.000000000002</v>
      </c>
      <c r="X76" s="132">
        <f>'Gemeente A'!X76+'Gemeente B'!X76+'Gemeente C'!X76+'Gemeente D'!X76</f>
        <v>10000.000000000002</v>
      </c>
      <c r="Y76" s="133"/>
      <c r="Z76" s="133">
        <f t="shared" si="1"/>
        <v>0</v>
      </c>
    </row>
    <row r="77" spans="1:26" collapsed="1">
      <c r="A77" s="19" t="str">
        <f>'Gemeente A'!A77</f>
        <v>Specifieke kosten</v>
      </c>
      <c r="C77" s="136">
        <f>'Gemeente A'!C77+'Gemeente B'!C77+'Gemeente C'!C77+'Gemeente D'!C77</f>
        <v>120000</v>
      </c>
      <c r="D77" s="136">
        <f>'Gemeente A'!D77+'Gemeente B'!D77+'Gemeente C'!D77+'Gemeente D'!D77</f>
        <v>25000.000000000004</v>
      </c>
      <c r="E77" s="133"/>
      <c r="F77" s="134">
        <f>'Gemeente A'!F77+'Gemeente B'!F77+'Gemeente C'!F77+'Gemeente D'!F77</f>
        <v>13500</v>
      </c>
      <c r="G77" s="135">
        <f>'Gemeente A'!G77+'Gemeente B'!G77+'Gemeente C'!G77+'Gemeente D'!G77</f>
        <v>13500</v>
      </c>
      <c r="H77" s="135">
        <f>'Gemeente A'!H77+'Gemeente B'!H77+'Gemeente C'!H77+'Gemeente D'!H77</f>
        <v>11000</v>
      </c>
      <c r="I77" s="135">
        <f>'Gemeente A'!I77+'Gemeente B'!I77+'Gemeente C'!I77+'Gemeente D'!I77</f>
        <v>11000</v>
      </c>
      <c r="J77" s="135">
        <f>'Gemeente A'!J77+'Gemeente B'!J77+'Gemeente C'!J77+'Gemeente D'!J77</f>
        <v>11000</v>
      </c>
      <c r="K77" s="136">
        <f>'Gemeente A'!K77+'Gemeente B'!K77+'Gemeente C'!K77+'Gemeente D'!K77</f>
        <v>60000</v>
      </c>
      <c r="L77" s="134">
        <f>'Gemeente A'!L77+'Gemeente B'!L77+'Gemeente C'!L77+'Gemeente D'!L77</f>
        <v>6500</v>
      </c>
      <c r="M77" s="135">
        <f>'Gemeente A'!M77+'Gemeente B'!M77+'Gemeente C'!M77+'Gemeente D'!M77</f>
        <v>6500</v>
      </c>
      <c r="N77" s="135">
        <f>'Gemeente A'!N77+'Gemeente B'!N77+'Gemeente C'!N77+'Gemeente D'!N77</f>
        <v>6500</v>
      </c>
      <c r="O77" s="136">
        <f>'Gemeente A'!O77+'Gemeente B'!O77+'Gemeente C'!O77+'Gemeente D'!O77</f>
        <v>19500</v>
      </c>
      <c r="P77" s="134">
        <f>'Gemeente A'!P77+'Gemeente B'!P77+'Gemeente C'!P77+'Gemeente D'!P77</f>
        <v>6500</v>
      </c>
      <c r="Q77" s="135">
        <f>'Gemeente A'!Q77+'Gemeente B'!Q77+'Gemeente C'!Q77+'Gemeente D'!Q77</f>
        <v>6500</v>
      </c>
      <c r="R77" s="135">
        <f>'Gemeente A'!R77+'Gemeente B'!R77+'Gemeente C'!R77+'Gemeente D'!R77</f>
        <v>6500</v>
      </c>
      <c r="S77" s="136">
        <f>'Gemeente A'!S77+'Gemeente B'!S77+'Gemeente C'!S77+'Gemeente D'!S77</f>
        <v>19500</v>
      </c>
      <c r="T77" s="135">
        <f>'Gemeente A'!T77+'Gemeente B'!T77+'Gemeente C'!T77+'Gemeente D'!T77</f>
        <v>0</v>
      </c>
      <c r="U77" s="135">
        <f>'Gemeente A'!U77+'Gemeente B'!U77+'Gemeente C'!U77+'Gemeente D'!U77</f>
        <v>0</v>
      </c>
      <c r="V77" s="136">
        <f>'Gemeente A'!V77+'Gemeente B'!V77+'Gemeente C'!V77+'Gemeente D'!V77</f>
        <v>0</v>
      </c>
      <c r="W77" s="136">
        <f>'Gemeente A'!W77+'Gemeente B'!W77+'Gemeente C'!W77+'Gemeente D'!W77</f>
        <v>45999.999999999993</v>
      </c>
      <c r="X77" s="174">
        <f>'Gemeente A'!X77+'Gemeente B'!X77+'Gemeente C'!X77+'Gemeente D'!X77</f>
        <v>145000</v>
      </c>
      <c r="Y77" s="133"/>
      <c r="Z77" s="133">
        <f t="shared" ref="Z77:Z99" si="4">X77-C77-D77</f>
        <v>0</v>
      </c>
    </row>
    <row r="78" spans="1:26">
      <c r="A78" s="19" t="str">
        <f>'Gemeente A'!A78</f>
        <v>Diverse kosten</v>
      </c>
      <c r="C78" s="136">
        <f>'Gemeente A'!C78+'Gemeente B'!C78+'Gemeente C'!C78+'Gemeente D'!C78</f>
        <v>0</v>
      </c>
      <c r="D78" s="136">
        <f>'Gemeente A'!D78+'Gemeente B'!D78+'Gemeente C'!D78+'Gemeente D'!D78</f>
        <v>1500</v>
      </c>
      <c r="E78" s="133"/>
      <c r="F78" s="134">
        <f>'Gemeente A'!F78+'Gemeente B'!F78+'Gemeente C'!F78+'Gemeente D'!F78</f>
        <v>0</v>
      </c>
      <c r="G78" s="135">
        <f>'Gemeente A'!G78+'Gemeente B'!G78+'Gemeente C'!G78+'Gemeente D'!G78</f>
        <v>0</v>
      </c>
      <c r="H78" s="135">
        <f>'Gemeente A'!H78+'Gemeente B'!H78+'Gemeente C'!H78+'Gemeente D'!H78</f>
        <v>0</v>
      </c>
      <c r="I78" s="135">
        <f>'Gemeente A'!I78+'Gemeente B'!I78+'Gemeente C'!I78+'Gemeente D'!I78</f>
        <v>0</v>
      </c>
      <c r="J78" s="135">
        <f>'Gemeente A'!J78+'Gemeente B'!J78+'Gemeente C'!J78+'Gemeente D'!J78</f>
        <v>0</v>
      </c>
      <c r="K78" s="136">
        <f>'Gemeente A'!K78+'Gemeente B'!K78+'Gemeente C'!K78+'Gemeente D'!K78</f>
        <v>0</v>
      </c>
      <c r="L78" s="134">
        <f>'Gemeente A'!L78+'Gemeente B'!L78+'Gemeente C'!L78+'Gemeente D'!L78</f>
        <v>0</v>
      </c>
      <c r="M78" s="135">
        <f>'Gemeente A'!M78+'Gemeente B'!M78+'Gemeente C'!M78+'Gemeente D'!M78</f>
        <v>0</v>
      </c>
      <c r="N78" s="135">
        <f>'Gemeente A'!N78+'Gemeente B'!N78+'Gemeente C'!N78+'Gemeente D'!N78</f>
        <v>0</v>
      </c>
      <c r="O78" s="136">
        <f>'Gemeente A'!O78+'Gemeente B'!O78+'Gemeente C'!O78+'Gemeente D'!O78</f>
        <v>0</v>
      </c>
      <c r="P78" s="134">
        <f>'Gemeente A'!P78+'Gemeente B'!P78+'Gemeente C'!P78+'Gemeente D'!P78</f>
        <v>0</v>
      </c>
      <c r="Q78" s="135">
        <f>'Gemeente A'!Q78+'Gemeente B'!Q78+'Gemeente C'!Q78+'Gemeente D'!Q78</f>
        <v>0</v>
      </c>
      <c r="R78" s="135">
        <f>'Gemeente A'!R78+'Gemeente B'!R78+'Gemeente C'!R78+'Gemeente D'!R78</f>
        <v>0</v>
      </c>
      <c r="S78" s="136">
        <f>'Gemeente A'!S78+'Gemeente B'!S78+'Gemeente C'!S78+'Gemeente D'!S78</f>
        <v>0</v>
      </c>
      <c r="T78" s="135">
        <f>'Gemeente A'!T78+'Gemeente B'!T78+'Gemeente C'!T78+'Gemeente D'!T78</f>
        <v>0</v>
      </c>
      <c r="U78" s="135">
        <f>'Gemeente A'!U78+'Gemeente B'!U78+'Gemeente C'!U78+'Gemeente D'!U78</f>
        <v>0</v>
      </c>
      <c r="V78" s="136">
        <f>'Gemeente A'!V78+'Gemeente B'!V78+'Gemeente C'!V78+'Gemeente D'!V78</f>
        <v>0</v>
      </c>
      <c r="W78" s="136">
        <f>'Gemeente A'!W78+'Gemeente B'!W78+'Gemeente C'!W78+'Gemeente D'!W78</f>
        <v>1500</v>
      </c>
      <c r="X78" s="174">
        <f>'Gemeente A'!X78+'Gemeente B'!X78+'Gemeente C'!X78+'Gemeente D'!X78</f>
        <v>1500</v>
      </c>
      <c r="Y78" s="133"/>
      <c r="Z78" s="133">
        <f t="shared" si="4"/>
        <v>0</v>
      </c>
    </row>
    <row r="79" spans="1:26" hidden="1" outlineLevel="1">
      <c r="A79" s="1"/>
      <c r="B79" s="17" t="str">
        <f>'Gemeente A'!B79</f>
        <v>Afschrijvingskosten</v>
      </c>
      <c r="C79" s="492">
        <f>'Gemeente A'!C79+'Gemeente B'!C79+'Gemeente C'!C79+'Gemeente D'!C79</f>
        <v>0</v>
      </c>
      <c r="D79" s="492">
        <f>'Gemeente A'!D79+'Gemeente B'!D79+'Gemeente C'!D79+'Gemeente D'!D79</f>
        <v>40000.000000000007</v>
      </c>
      <c r="E79" s="128"/>
      <c r="F79" s="129">
        <f>'Gemeente A'!F79+'Gemeente B'!F79+'Gemeente C'!F79+'Gemeente D'!F79</f>
        <v>0</v>
      </c>
      <c r="G79" s="130">
        <f>'Gemeente A'!G79+'Gemeente B'!G79+'Gemeente C'!G79+'Gemeente D'!G79</f>
        <v>0</v>
      </c>
      <c r="H79" s="130">
        <f>'Gemeente A'!H79+'Gemeente B'!H79+'Gemeente C'!H79+'Gemeente D'!H79</f>
        <v>0</v>
      </c>
      <c r="I79" s="130">
        <f>'Gemeente A'!I79+'Gemeente B'!I79+'Gemeente C'!I79+'Gemeente D'!I79</f>
        <v>0</v>
      </c>
      <c r="J79" s="130">
        <f>'Gemeente A'!J79+'Gemeente B'!J79+'Gemeente C'!J79+'Gemeente D'!J79</f>
        <v>0</v>
      </c>
      <c r="K79" s="131">
        <f>'Gemeente A'!K79+'Gemeente B'!K79+'Gemeente C'!K79+'Gemeente D'!K79</f>
        <v>0</v>
      </c>
      <c r="L79" s="129">
        <f>'Gemeente A'!L79+'Gemeente B'!L79+'Gemeente C'!L79+'Gemeente D'!L79</f>
        <v>0</v>
      </c>
      <c r="M79" s="130">
        <f>'Gemeente A'!M79+'Gemeente B'!M79+'Gemeente C'!M79+'Gemeente D'!M79</f>
        <v>0</v>
      </c>
      <c r="N79" s="130">
        <f>'Gemeente A'!N79+'Gemeente B'!N79+'Gemeente C'!N79+'Gemeente D'!N79</f>
        <v>0</v>
      </c>
      <c r="O79" s="131">
        <f>'Gemeente A'!O79+'Gemeente B'!O79+'Gemeente C'!O79+'Gemeente D'!O79</f>
        <v>0</v>
      </c>
      <c r="P79" s="129">
        <f>'Gemeente A'!P79+'Gemeente B'!P79+'Gemeente C'!P79+'Gemeente D'!P79</f>
        <v>0</v>
      </c>
      <c r="Q79" s="130">
        <f>'Gemeente A'!Q79+'Gemeente B'!Q79+'Gemeente C'!Q79+'Gemeente D'!Q79</f>
        <v>0</v>
      </c>
      <c r="R79" s="130">
        <f>'Gemeente A'!R79+'Gemeente B'!R79+'Gemeente C'!R79+'Gemeente D'!R79</f>
        <v>0</v>
      </c>
      <c r="S79" s="131">
        <f>'Gemeente A'!S79+'Gemeente B'!S79+'Gemeente C'!S79+'Gemeente D'!S79</f>
        <v>0</v>
      </c>
      <c r="T79" s="130">
        <f>'Gemeente A'!T79+'Gemeente B'!T79+'Gemeente C'!T79+'Gemeente D'!T79</f>
        <v>0</v>
      </c>
      <c r="U79" s="130">
        <f>'Gemeente A'!U79+'Gemeente B'!U79+'Gemeente C'!U79+'Gemeente D'!U79</f>
        <v>0</v>
      </c>
      <c r="V79" s="131">
        <f>'Gemeente A'!V79+'Gemeente B'!V79+'Gemeente C'!V79+'Gemeente D'!V79</f>
        <v>0</v>
      </c>
      <c r="W79" s="131">
        <f>'Gemeente A'!W79+'Gemeente B'!W79+'Gemeente C'!W79+'Gemeente D'!W79</f>
        <v>40000.000000000007</v>
      </c>
      <c r="X79" s="132">
        <f>'Gemeente A'!X79+'Gemeente B'!X79+'Gemeente C'!X79+'Gemeente D'!X79</f>
        <v>40000.000000000007</v>
      </c>
      <c r="Y79" s="133"/>
      <c r="Z79" s="133">
        <f t="shared" si="4"/>
        <v>0</v>
      </c>
    </row>
    <row r="80" spans="1:26" hidden="1" outlineLevel="1">
      <c r="A80" s="1"/>
      <c r="B80" s="17" t="str">
        <f>'Gemeente A'!B80</f>
        <v>Bank- en rentekosten</v>
      </c>
      <c r="C80" s="492">
        <f>'Gemeente A'!C80+'Gemeente B'!C80+'Gemeente C'!C80+'Gemeente D'!C80</f>
        <v>0</v>
      </c>
      <c r="D80" s="492">
        <f>'Gemeente A'!D80+'Gemeente B'!D80+'Gemeente C'!D80+'Gemeente D'!D80</f>
        <v>4000.0000000000009</v>
      </c>
      <c r="E80" s="128"/>
      <c r="F80" s="129">
        <f>'Gemeente A'!F80+'Gemeente B'!F80+'Gemeente C'!F80+'Gemeente D'!F80</f>
        <v>0</v>
      </c>
      <c r="G80" s="130">
        <f>'Gemeente A'!G80+'Gemeente B'!G80+'Gemeente C'!G80+'Gemeente D'!G80</f>
        <v>0</v>
      </c>
      <c r="H80" s="130">
        <f>'Gemeente A'!H80+'Gemeente B'!H80+'Gemeente C'!H80+'Gemeente D'!H80</f>
        <v>0</v>
      </c>
      <c r="I80" s="130">
        <f>'Gemeente A'!I80+'Gemeente B'!I80+'Gemeente C'!I80+'Gemeente D'!I80</f>
        <v>0</v>
      </c>
      <c r="J80" s="130">
        <f>'Gemeente A'!J80+'Gemeente B'!J80+'Gemeente C'!J80+'Gemeente D'!J80</f>
        <v>0</v>
      </c>
      <c r="K80" s="131">
        <f>'Gemeente A'!K80+'Gemeente B'!K80+'Gemeente C'!K80+'Gemeente D'!K80</f>
        <v>0</v>
      </c>
      <c r="L80" s="129">
        <f>'Gemeente A'!L80+'Gemeente B'!L80+'Gemeente C'!L80+'Gemeente D'!L80</f>
        <v>0</v>
      </c>
      <c r="M80" s="130">
        <f>'Gemeente A'!M80+'Gemeente B'!M80+'Gemeente C'!M80+'Gemeente D'!M80</f>
        <v>0</v>
      </c>
      <c r="N80" s="130">
        <f>'Gemeente A'!N80+'Gemeente B'!N80+'Gemeente C'!N80+'Gemeente D'!N80</f>
        <v>0</v>
      </c>
      <c r="O80" s="131">
        <f>'Gemeente A'!O80+'Gemeente B'!O80+'Gemeente C'!O80+'Gemeente D'!O80</f>
        <v>0</v>
      </c>
      <c r="P80" s="129">
        <f>'Gemeente A'!P80+'Gemeente B'!P80+'Gemeente C'!P80+'Gemeente D'!P80</f>
        <v>0</v>
      </c>
      <c r="Q80" s="130">
        <f>'Gemeente A'!Q80+'Gemeente B'!Q80+'Gemeente C'!Q80+'Gemeente D'!Q80</f>
        <v>0</v>
      </c>
      <c r="R80" s="130">
        <f>'Gemeente A'!R80+'Gemeente B'!R80+'Gemeente C'!R80+'Gemeente D'!R80</f>
        <v>0</v>
      </c>
      <c r="S80" s="131">
        <f>'Gemeente A'!S80+'Gemeente B'!S80+'Gemeente C'!S80+'Gemeente D'!S80</f>
        <v>0</v>
      </c>
      <c r="T80" s="130">
        <f>'Gemeente A'!T80+'Gemeente B'!T80+'Gemeente C'!T80+'Gemeente D'!T80</f>
        <v>0</v>
      </c>
      <c r="U80" s="130">
        <f>'Gemeente A'!U80+'Gemeente B'!U80+'Gemeente C'!U80+'Gemeente D'!U80</f>
        <v>0</v>
      </c>
      <c r="V80" s="131">
        <f>'Gemeente A'!V80+'Gemeente B'!V80+'Gemeente C'!V80+'Gemeente D'!V80</f>
        <v>0</v>
      </c>
      <c r="W80" s="131">
        <f>'Gemeente A'!W80+'Gemeente B'!W80+'Gemeente C'!W80+'Gemeente D'!W80</f>
        <v>4000.0000000000009</v>
      </c>
      <c r="X80" s="132">
        <f>'Gemeente A'!X80+'Gemeente B'!X80+'Gemeente C'!X80+'Gemeente D'!X80</f>
        <v>4000.0000000000009</v>
      </c>
      <c r="Y80" s="133"/>
      <c r="Z80" s="133">
        <f t="shared" si="4"/>
        <v>0</v>
      </c>
    </row>
    <row r="81" spans="1:28" collapsed="1">
      <c r="A81" s="19" t="str">
        <f>'Gemeente A'!A81</f>
        <v>Afschrijvingen en Rente</v>
      </c>
      <c r="C81" s="136">
        <f>'Gemeente A'!C81+'Gemeente B'!C81+'Gemeente C'!C81+'Gemeente D'!C81</f>
        <v>0</v>
      </c>
      <c r="D81" s="136">
        <f>'Gemeente A'!D81+'Gemeente B'!D81+'Gemeente C'!D81+'Gemeente D'!D81</f>
        <v>44000</v>
      </c>
      <c r="E81" s="133"/>
      <c r="F81" s="134">
        <f>'Gemeente A'!F81+'Gemeente B'!F81+'Gemeente C'!F81+'Gemeente D'!F81</f>
        <v>0</v>
      </c>
      <c r="G81" s="135">
        <f>'Gemeente A'!G81+'Gemeente B'!G81+'Gemeente C'!G81+'Gemeente D'!G81</f>
        <v>0</v>
      </c>
      <c r="H81" s="135">
        <f>'Gemeente A'!H81+'Gemeente B'!H81+'Gemeente C'!H81+'Gemeente D'!H81</f>
        <v>0</v>
      </c>
      <c r="I81" s="135">
        <f>'Gemeente A'!I81+'Gemeente B'!I81+'Gemeente C'!I81+'Gemeente D'!I81</f>
        <v>0</v>
      </c>
      <c r="J81" s="135">
        <f>'Gemeente A'!J81+'Gemeente B'!J81+'Gemeente C'!J81+'Gemeente D'!J81</f>
        <v>0</v>
      </c>
      <c r="K81" s="136">
        <f>'Gemeente A'!K81+'Gemeente B'!K81+'Gemeente C'!K81+'Gemeente D'!K81</f>
        <v>0</v>
      </c>
      <c r="L81" s="134">
        <f>'Gemeente A'!L81+'Gemeente B'!L81+'Gemeente C'!L81+'Gemeente D'!L81</f>
        <v>0</v>
      </c>
      <c r="M81" s="135">
        <f>'Gemeente A'!M81+'Gemeente B'!M81+'Gemeente C'!M81+'Gemeente D'!M81</f>
        <v>0</v>
      </c>
      <c r="N81" s="135">
        <f>'Gemeente A'!N81+'Gemeente B'!N81+'Gemeente C'!N81+'Gemeente D'!N81</f>
        <v>0</v>
      </c>
      <c r="O81" s="136">
        <f>'Gemeente A'!O81+'Gemeente B'!O81+'Gemeente C'!O81+'Gemeente D'!O81</f>
        <v>0</v>
      </c>
      <c r="P81" s="134">
        <f>'Gemeente A'!P81+'Gemeente B'!P81+'Gemeente C'!P81+'Gemeente D'!P81</f>
        <v>0</v>
      </c>
      <c r="Q81" s="135">
        <f>'Gemeente A'!Q81+'Gemeente B'!Q81+'Gemeente C'!Q81+'Gemeente D'!Q81</f>
        <v>0</v>
      </c>
      <c r="R81" s="135">
        <f>'Gemeente A'!R81+'Gemeente B'!R81+'Gemeente C'!R81+'Gemeente D'!R81</f>
        <v>0</v>
      </c>
      <c r="S81" s="136">
        <f>'Gemeente A'!S81+'Gemeente B'!S81+'Gemeente C'!S81+'Gemeente D'!S81</f>
        <v>0</v>
      </c>
      <c r="T81" s="135">
        <f>'Gemeente A'!T81+'Gemeente B'!T81+'Gemeente C'!T81+'Gemeente D'!T81</f>
        <v>0</v>
      </c>
      <c r="U81" s="135">
        <f>'Gemeente A'!U81+'Gemeente B'!U81+'Gemeente C'!U81+'Gemeente D'!U81</f>
        <v>0</v>
      </c>
      <c r="V81" s="136">
        <f>'Gemeente A'!V81+'Gemeente B'!V81+'Gemeente C'!V81+'Gemeente D'!V81</f>
        <v>0</v>
      </c>
      <c r="W81" s="136">
        <f>'Gemeente A'!W81+'Gemeente B'!W81+'Gemeente C'!W81+'Gemeente D'!W81</f>
        <v>44000</v>
      </c>
      <c r="X81" s="174">
        <f>'Gemeente A'!X81+'Gemeente B'!X81+'Gemeente C'!X81+'Gemeente D'!X81</f>
        <v>44000</v>
      </c>
      <c r="Y81" s="133"/>
      <c r="Z81" s="133">
        <f t="shared" si="4"/>
        <v>0</v>
      </c>
    </row>
    <row r="82" spans="1:28" hidden="1" outlineLevel="1">
      <c r="A82" s="1"/>
      <c r="B82" s="17" t="str">
        <f>'Gemeente A'!B82</f>
        <v>Vrije Rubriek 1</v>
      </c>
      <c r="C82" s="492">
        <f>'Gemeente A'!C82+'Gemeente B'!C82+'Gemeente C'!C82+'Gemeente D'!C82</f>
        <v>0</v>
      </c>
      <c r="D82" s="492">
        <f>'Gemeente A'!D82+'Gemeente B'!D82+'Gemeente C'!D82+'Gemeente D'!D82</f>
        <v>0</v>
      </c>
      <c r="E82" s="128"/>
      <c r="F82" s="129">
        <f>'Gemeente A'!F82+'Gemeente B'!F82+'Gemeente C'!F82+'Gemeente D'!F82</f>
        <v>0</v>
      </c>
      <c r="G82" s="130">
        <f>'Gemeente A'!G82+'Gemeente B'!G82+'Gemeente C'!G82+'Gemeente D'!G82</f>
        <v>0</v>
      </c>
      <c r="H82" s="130">
        <f>'Gemeente A'!H82+'Gemeente B'!H82+'Gemeente C'!H82+'Gemeente D'!H82</f>
        <v>0</v>
      </c>
      <c r="I82" s="130">
        <f>'Gemeente A'!I82+'Gemeente B'!I82+'Gemeente C'!I82+'Gemeente D'!I82</f>
        <v>0</v>
      </c>
      <c r="J82" s="130">
        <f>'Gemeente A'!J82+'Gemeente B'!J82+'Gemeente C'!J82+'Gemeente D'!J82</f>
        <v>0</v>
      </c>
      <c r="K82" s="131">
        <f>'Gemeente A'!K82+'Gemeente B'!K82+'Gemeente C'!K82+'Gemeente D'!K82</f>
        <v>0</v>
      </c>
      <c r="L82" s="129">
        <f>'Gemeente A'!L82+'Gemeente B'!L82+'Gemeente C'!L82+'Gemeente D'!L82</f>
        <v>0</v>
      </c>
      <c r="M82" s="130">
        <f>'Gemeente A'!M82+'Gemeente B'!M82+'Gemeente C'!M82+'Gemeente D'!M82</f>
        <v>0</v>
      </c>
      <c r="N82" s="130">
        <f>'Gemeente A'!N82+'Gemeente B'!N82+'Gemeente C'!N82+'Gemeente D'!N82</f>
        <v>0</v>
      </c>
      <c r="O82" s="131">
        <f>'Gemeente A'!O82+'Gemeente B'!O82+'Gemeente C'!O82+'Gemeente D'!O82</f>
        <v>0</v>
      </c>
      <c r="P82" s="129">
        <f>'Gemeente A'!P82+'Gemeente B'!P82+'Gemeente C'!P82+'Gemeente D'!P82</f>
        <v>0</v>
      </c>
      <c r="Q82" s="130">
        <f>'Gemeente A'!Q82+'Gemeente B'!Q82+'Gemeente C'!Q82+'Gemeente D'!Q82</f>
        <v>0</v>
      </c>
      <c r="R82" s="130">
        <f>'Gemeente A'!R82+'Gemeente B'!R82+'Gemeente C'!R82+'Gemeente D'!R82</f>
        <v>0</v>
      </c>
      <c r="S82" s="131">
        <f>'Gemeente A'!S82+'Gemeente B'!S82+'Gemeente C'!S82+'Gemeente D'!S82</f>
        <v>0</v>
      </c>
      <c r="T82" s="130">
        <f>'Gemeente A'!T82+'Gemeente B'!T82+'Gemeente C'!T82+'Gemeente D'!T82</f>
        <v>0</v>
      </c>
      <c r="U82" s="130">
        <f>'Gemeente A'!U82+'Gemeente B'!U82+'Gemeente C'!U82+'Gemeente D'!U82</f>
        <v>0</v>
      </c>
      <c r="V82" s="131">
        <f>'Gemeente A'!V82+'Gemeente B'!V82+'Gemeente C'!V82+'Gemeente D'!V82</f>
        <v>0</v>
      </c>
      <c r="W82" s="131">
        <f>'Gemeente A'!W82+'Gemeente B'!W82+'Gemeente C'!W82+'Gemeente D'!W82</f>
        <v>0</v>
      </c>
      <c r="X82" s="132">
        <f>'Gemeente A'!X82+'Gemeente B'!X82+'Gemeente C'!X82+'Gemeente D'!X82</f>
        <v>0</v>
      </c>
      <c r="Y82" s="133"/>
      <c r="Z82" s="133">
        <f t="shared" si="4"/>
        <v>0</v>
      </c>
    </row>
    <row r="83" spans="1:28" hidden="1" outlineLevel="1">
      <c r="A83" s="1"/>
      <c r="B83" s="17" t="str">
        <f>'Gemeente A'!B83</f>
        <v>Vrije Rubriek 1 overig</v>
      </c>
      <c r="C83" s="492">
        <f>'Gemeente A'!C83+'Gemeente B'!C83+'Gemeente C'!C83+'Gemeente D'!C83</f>
        <v>0</v>
      </c>
      <c r="D83" s="492">
        <f>'Gemeente A'!D83+'Gemeente B'!D83+'Gemeente C'!D83+'Gemeente D'!D83</f>
        <v>0</v>
      </c>
      <c r="E83" s="128"/>
      <c r="F83" s="129">
        <f>'Gemeente A'!F83+'Gemeente B'!F83+'Gemeente C'!F83+'Gemeente D'!F83</f>
        <v>0</v>
      </c>
      <c r="G83" s="130">
        <f>'Gemeente A'!G83+'Gemeente B'!G83+'Gemeente C'!G83+'Gemeente D'!G83</f>
        <v>0</v>
      </c>
      <c r="H83" s="130">
        <f>'Gemeente A'!H83+'Gemeente B'!H83+'Gemeente C'!H83+'Gemeente D'!H83</f>
        <v>0</v>
      </c>
      <c r="I83" s="130">
        <f>'Gemeente A'!I83+'Gemeente B'!I83+'Gemeente C'!I83+'Gemeente D'!I83</f>
        <v>0</v>
      </c>
      <c r="J83" s="130">
        <f>'Gemeente A'!J83+'Gemeente B'!J83+'Gemeente C'!J83+'Gemeente D'!J83</f>
        <v>0</v>
      </c>
      <c r="K83" s="131">
        <f>'Gemeente A'!K83+'Gemeente B'!K83+'Gemeente C'!K83+'Gemeente D'!K83</f>
        <v>0</v>
      </c>
      <c r="L83" s="129">
        <f>'Gemeente A'!L83+'Gemeente B'!L83+'Gemeente C'!L83+'Gemeente D'!L83</f>
        <v>0</v>
      </c>
      <c r="M83" s="130">
        <f>'Gemeente A'!M83+'Gemeente B'!M83+'Gemeente C'!M83+'Gemeente D'!M83</f>
        <v>0</v>
      </c>
      <c r="N83" s="130">
        <f>'Gemeente A'!N83+'Gemeente B'!N83+'Gemeente C'!N83+'Gemeente D'!N83</f>
        <v>0</v>
      </c>
      <c r="O83" s="131">
        <f>'Gemeente A'!O83+'Gemeente B'!O83+'Gemeente C'!O83+'Gemeente D'!O83</f>
        <v>0</v>
      </c>
      <c r="P83" s="129">
        <f>'Gemeente A'!P83+'Gemeente B'!P83+'Gemeente C'!P83+'Gemeente D'!P83</f>
        <v>0</v>
      </c>
      <c r="Q83" s="130">
        <f>'Gemeente A'!Q83+'Gemeente B'!Q83+'Gemeente C'!Q83+'Gemeente D'!Q83</f>
        <v>0</v>
      </c>
      <c r="R83" s="130">
        <f>'Gemeente A'!R83+'Gemeente B'!R83+'Gemeente C'!R83+'Gemeente D'!R83</f>
        <v>0</v>
      </c>
      <c r="S83" s="131">
        <f>'Gemeente A'!S83+'Gemeente B'!S83+'Gemeente C'!S83+'Gemeente D'!S83</f>
        <v>0</v>
      </c>
      <c r="T83" s="130">
        <f>'Gemeente A'!T83+'Gemeente B'!T83+'Gemeente C'!T83+'Gemeente D'!T83</f>
        <v>0</v>
      </c>
      <c r="U83" s="130">
        <f>'Gemeente A'!U83+'Gemeente B'!U83+'Gemeente C'!U83+'Gemeente D'!U83</f>
        <v>0</v>
      </c>
      <c r="V83" s="131">
        <f>'Gemeente A'!V83+'Gemeente B'!V83+'Gemeente C'!V83+'Gemeente D'!V83</f>
        <v>0</v>
      </c>
      <c r="W83" s="131">
        <f>'Gemeente A'!W83+'Gemeente B'!W83+'Gemeente C'!W83+'Gemeente D'!W83</f>
        <v>0</v>
      </c>
      <c r="X83" s="132">
        <f>'Gemeente A'!X83+'Gemeente B'!X83+'Gemeente C'!X83+'Gemeente D'!X83</f>
        <v>0</v>
      </c>
      <c r="Y83" s="133"/>
      <c r="Z83" s="133">
        <f t="shared" si="4"/>
        <v>0</v>
      </c>
    </row>
    <row r="84" spans="1:28" collapsed="1">
      <c r="A84" s="19" t="str">
        <f>'Gemeente A'!A84</f>
        <v>Kosten Vrije Rubriek 1</v>
      </c>
      <c r="C84" s="137">
        <f>'Gemeente A'!C84+'Gemeente B'!C84+'Gemeente C'!C84+'Gemeente D'!C84</f>
        <v>0</v>
      </c>
      <c r="D84" s="137">
        <f>'Gemeente A'!D84+'Gemeente B'!D84+'Gemeente C'!D84+'Gemeente D'!D84</f>
        <v>0</v>
      </c>
      <c r="E84" s="133"/>
      <c r="F84" s="134">
        <f>'Gemeente A'!F84+'Gemeente B'!F84+'Gemeente C'!F84+'Gemeente D'!F84</f>
        <v>0</v>
      </c>
      <c r="G84" s="135">
        <f>'Gemeente A'!G84+'Gemeente B'!G84+'Gemeente C'!G84+'Gemeente D'!G84</f>
        <v>0</v>
      </c>
      <c r="H84" s="135">
        <f>'Gemeente A'!H84+'Gemeente B'!H84+'Gemeente C'!H84+'Gemeente D'!H84</f>
        <v>0</v>
      </c>
      <c r="I84" s="135">
        <f>'Gemeente A'!I84+'Gemeente B'!I84+'Gemeente C'!I84+'Gemeente D'!I84</f>
        <v>0</v>
      </c>
      <c r="J84" s="135">
        <f>'Gemeente A'!J84+'Gemeente B'!J84+'Gemeente C'!J84+'Gemeente D'!J84</f>
        <v>0</v>
      </c>
      <c r="K84" s="136">
        <f>'Gemeente A'!K84+'Gemeente B'!K84+'Gemeente C'!K84+'Gemeente D'!K84</f>
        <v>0</v>
      </c>
      <c r="L84" s="134">
        <f>'Gemeente A'!L84+'Gemeente B'!L84+'Gemeente C'!L84+'Gemeente D'!L84</f>
        <v>0</v>
      </c>
      <c r="M84" s="135">
        <f>'Gemeente A'!M84+'Gemeente B'!M84+'Gemeente C'!M84+'Gemeente D'!M84</f>
        <v>0</v>
      </c>
      <c r="N84" s="135">
        <f>'Gemeente A'!N84+'Gemeente B'!N84+'Gemeente C'!N84+'Gemeente D'!N84</f>
        <v>0</v>
      </c>
      <c r="O84" s="136">
        <f>'Gemeente A'!O84+'Gemeente B'!O84+'Gemeente C'!O84+'Gemeente D'!O84</f>
        <v>0</v>
      </c>
      <c r="P84" s="134">
        <f>'Gemeente A'!P84+'Gemeente B'!P84+'Gemeente C'!P84+'Gemeente D'!P84</f>
        <v>0</v>
      </c>
      <c r="Q84" s="135">
        <f>'Gemeente A'!Q84+'Gemeente B'!Q84+'Gemeente C'!Q84+'Gemeente D'!Q84</f>
        <v>0</v>
      </c>
      <c r="R84" s="135">
        <f>'Gemeente A'!R84+'Gemeente B'!R84+'Gemeente C'!R84+'Gemeente D'!R84</f>
        <v>0</v>
      </c>
      <c r="S84" s="136">
        <f>'Gemeente A'!S84+'Gemeente B'!S84+'Gemeente C'!S84+'Gemeente D'!S84</f>
        <v>0</v>
      </c>
      <c r="T84" s="135">
        <f>'Gemeente A'!T84+'Gemeente B'!T84+'Gemeente C'!T84+'Gemeente D'!T84</f>
        <v>0</v>
      </c>
      <c r="U84" s="135">
        <f>'Gemeente A'!U84+'Gemeente B'!U84+'Gemeente C'!U84+'Gemeente D'!U84</f>
        <v>0</v>
      </c>
      <c r="V84" s="136">
        <f>'Gemeente A'!V84+'Gemeente B'!V84+'Gemeente C'!V84+'Gemeente D'!V84</f>
        <v>0</v>
      </c>
      <c r="W84" s="136">
        <f>'Gemeente A'!W84+'Gemeente B'!W84+'Gemeente C'!W84+'Gemeente D'!W84</f>
        <v>0</v>
      </c>
      <c r="X84" s="174">
        <f>'Gemeente A'!X84+'Gemeente B'!X84+'Gemeente C'!X84+'Gemeente D'!X84</f>
        <v>0</v>
      </c>
      <c r="Y84" s="133"/>
      <c r="Z84" s="133">
        <f t="shared" si="4"/>
        <v>0</v>
      </c>
    </row>
    <row r="85" spans="1:28" hidden="1" outlineLevel="1">
      <c r="A85" s="1"/>
      <c r="B85" s="17" t="str">
        <f>'Gemeente A'!B85</f>
        <v>Vrije Rubriek 2</v>
      </c>
      <c r="C85" s="492">
        <f>'Gemeente A'!C85+'Gemeente B'!C85+'Gemeente C'!C85+'Gemeente D'!C85</f>
        <v>0</v>
      </c>
      <c r="D85" s="492">
        <f>'Gemeente A'!D85+'Gemeente B'!D85+'Gemeente C'!D85+'Gemeente D'!D85</f>
        <v>0</v>
      </c>
      <c r="E85" s="128"/>
      <c r="F85" s="129">
        <f>'Gemeente A'!F85+'Gemeente B'!F85+'Gemeente C'!F85+'Gemeente D'!F85</f>
        <v>0</v>
      </c>
      <c r="G85" s="130">
        <f>'Gemeente A'!G85+'Gemeente B'!G85+'Gemeente C'!G85+'Gemeente D'!G85</f>
        <v>0</v>
      </c>
      <c r="H85" s="130">
        <f>'Gemeente A'!H85+'Gemeente B'!H85+'Gemeente C'!H85+'Gemeente D'!H85</f>
        <v>0</v>
      </c>
      <c r="I85" s="130">
        <f>'Gemeente A'!I85+'Gemeente B'!I85+'Gemeente C'!I85+'Gemeente D'!I85</f>
        <v>0</v>
      </c>
      <c r="J85" s="130">
        <f>'Gemeente A'!J85+'Gemeente B'!J85+'Gemeente C'!J85+'Gemeente D'!J85</f>
        <v>0</v>
      </c>
      <c r="K85" s="131">
        <f>'Gemeente A'!K85+'Gemeente B'!K85+'Gemeente C'!K85+'Gemeente D'!K85</f>
        <v>0</v>
      </c>
      <c r="L85" s="129">
        <f>'Gemeente A'!L85+'Gemeente B'!L85+'Gemeente C'!L85+'Gemeente D'!L85</f>
        <v>0</v>
      </c>
      <c r="M85" s="130">
        <f>'Gemeente A'!M85+'Gemeente B'!M85+'Gemeente C'!M85+'Gemeente D'!M85</f>
        <v>0</v>
      </c>
      <c r="N85" s="130">
        <f>'Gemeente A'!N85+'Gemeente B'!N85+'Gemeente C'!N85+'Gemeente D'!N85</f>
        <v>0</v>
      </c>
      <c r="O85" s="131">
        <f>'Gemeente A'!O85+'Gemeente B'!O85+'Gemeente C'!O85+'Gemeente D'!O85</f>
        <v>0</v>
      </c>
      <c r="P85" s="129">
        <f>'Gemeente A'!P85+'Gemeente B'!P85+'Gemeente C'!P85+'Gemeente D'!P85</f>
        <v>0</v>
      </c>
      <c r="Q85" s="130">
        <f>'Gemeente A'!Q85+'Gemeente B'!Q85+'Gemeente C'!Q85+'Gemeente D'!Q85</f>
        <v>0</v>
      </c>
      <c r="R85" s="130">
        <f>'Gemeente A'!R85+'Gemeente B'!R85+'Gemeente C'!R85+'Gemeente D'!R85</f>
        <v>0</v>
      </c>
      <c r="S85" s="131">
        <f>'Gemeente A'!S85+'Gemeente B'!S85+'Gemeente C'!S85+'Gemeente D'!S85</f>
        <v>0</v>
      </c>
      <c r="T85" s="130">
        <f>'Gemeente A'!T85+'Gemeente B'!T85+'Gemeente C'!T85+'Gemeente D'!T85</f>
        <v>0</v>
      </c>
      <c r="U85" s="130">
        <f>'Gemeente A'!U85+'Gemeente B'!U85+'Gemeente C'!U85+'Gemeente D'!U85</f>
        <v>0</v>
      </c>
      <c r="V85" s="131">
        <f>'Gemeente A'!V85+'Gemeente B'!V85+'Gemeente C'!V85+'Gemeente D'!V85</f>
        <v>0</v>
      </c>
      <c r="W85" s="131">
        <f>'Gemeente A'!W85+'Gemeente B'!W85+'Gemeente C'!W85+'Gemeente D'!W85</f>
        <v>0</v>
      </c>
      <c r="X85" s="132">
        <f>'Gemeente A'!X85+'Gemeente B'!X85+'Gemeente C'!X85+'Gemeente D'!X85</f>
        <v>0</v>
      </c>
      <c r="Y85" s="133"/>
      <c r="Z85" s="133">
        <f t="shared" si="4"/>
        <v>0</v>
      </c>
    </row>
    <row r="86" spans="1:28" hidden="1" outlineLevel="1">
      <c r="A86" s="1"/>
      <c r="B86" s="17" t="str">
        <f>'Gemeente A'!B86</f>
        <v>Vrije Rubriek 2 overig</v>
      </c>
      <c r="C86" s="492">
        <f>'Gemeente A'!C86+'Gemeente B'!C86+'Gemeente C'!C86+'Gemeente D'!C86</f>
        <v>0</v>
      </c>
      <c r="D86" s="492">
        <f>'Gemeente A'!D86+'Gemeente B'!D86+'Gemeente C'!D86+'Gemeente D'!D86</f>
        <v>0</v>
      </c>
      <c r="E86" s="128"/>
      <c r="F86" s="129">
        <f>'Gemeente A'!F86+'Gemeente B'!F86+'Gemeente C'!F86+'Gemeente D'!F86</f>
        <v>0</v>
      </c>
      <c r="G86" s="130">
        <f>'Gemeente A'!G86+'Gemeente B'!G86+'Gemeente C'!G86+'Gemeente D'!G86</f>
        <v>0</v>
      </c>
      <c r="H86" s="130">
        <f>'Gemeente A'!H86+'Gemeente B'!H86+'Gemeente C'!H86+'Gemeente D'!H86</f>
        <v>0</v>
      </c>
      <c r="I86" s="130">
        <f>'Gemeente A'!I86+'Gemeente B'!I86+'Gemeente C'!I86+'Gemeente D'!I86</f>
        <v>0</v>
      </c>
      <c r="J86" s="130">
        <f>'Gemeente A'!J86+'Gemeente B'!J86+'Gemeente C'!J86+'Gemeente D'!J86</f>
        <v>0</v>
      </c>
      <c r="K86" s="131">
        <f>'Gemeente A'!K86+'Gemeente B'!K86+'Gemeente C'!K86+'Gemeente D'!K86</f>
        <v>0</v>
      </c>
      <c r="L86" s="129">
        <f>'Gemeente A'!L86+'Gemeente B'!L86+'Gemeente C'!L86+'Gemeente D'!L86</f>
        <v>0</v>
      </c>
      <c r="M86" s="130">
        <f>'Gemeente A'!M86+'Gemeente B'!M86+'Gemeente C'!M86+'Gemeente D'!M86</f>
        <v>0</v>
      </c>
      <c r="N86" s="130">
        <f>'Gemeente A'!N86+'Gemeente B'!N86+'Gemeente C'!N86+'Gemeente D'!N86</f>
        <v>0</v>
      </c>
      <c r="O86" s="131">
        <f>'Gemeente A'!O86+'Gemeente B'!O86+'Gemeente C'!O86+'Gemeente D'!O86</f>
        <v>0</v>
      </c>
      <c r="P86" s="129">
        <f>'Gemeente A'!P86+'Gemeente B'!P86+'Gemeente C'!P86+'Gemeente D'!P86</f>
        <v>0</v>
      </c>
      <c r="Q86" s="130">
        <f>'Gemeente A'!Q86+'Gemeente B'!Q86+'Gemeente C'!Q86+'Gemeente D'!Q86</f>
        <v>0</v>
      </c>
      <c r="R86" s="130">
        <f>'Gemeente A'!R86+'Gemeente B'!R86+'Gemeente C'!R86+'Gemeente D'!R86</f>
        <v>0</v>
      </c>
      <c r="S86" s="131">
        <f>'Gemeente A'!S86+'Gemeente B'!S86+'Gemeente C'!S86+'Gemeente D'!S86</f>
        <v>0</v>
      </c>
      <c r="T86" s="130">
        <f>'Gemeente A'!T86+'Gemeente B'!T86+'Gemeente C'!T86+'Gemeente D'!T86</f>
        <v>0</v>
      </c>
      <c r="U86" s="130">
        <f>'Gemeente A'!U86+'Gemeente B'!U86+'Gemeente C'!U86+'Gemeente D'!U86</f>
        <v>0</v>
      </c>
      <c r="V86" s="131">
        <f>'Gemeente A'!V86+'Gemeente B'!V86+'Gemeente C'!V86+'Gemeente D'!V86</f>
        <v>0</v>
      </c>
      <c r="W86" s="131">
        <f>'Gemeente A'!W86+'Gemeente B'!W86+'Gemeente C'!W86+'Gemeente D'!W86</f>
        <v>0</v>
      </c>
      <c r="X86" s="132">
        <f>'Gemeente A'!X86+'Gemeente B'!X86+'Gemeente C'!X86+'Gemeente D'!X86</f>
        <v>0</v>
      </c>
      <c r="Y86" s="133"/>
      <c r="Z86" s="133">
        <f t="shared" si="4"/>
        <v>0</v>
      </c>
    </row>
    <row r="87" spans="1:28" collapsed="1">
      <c r="A87" s="19" t="str">
        <f>'Gemeente A'!A87</f>
        <v>Kosten Vrije Rubriek 2</v>
      </c>
      <c r="C87" s="137">
        <f>'Gemeente A'!C87+'Gemeente B'!C87+'Gemeente C'!C87+'Gemeente D'!C87</f>
        <v>0</v>
      </c>
      <c r="D87" s="137">
        <f>'Gemeente A'!D87+'Gemeente B'!D87+'Gemeente C'!D87+'Gemeente D'!D87</f>
        <v>0</v>
      </c>
      <c r="E87" s="133"/>
      <c r="F87" s="134">
        <f>'Gemeente A'!F87+'Gemeente B'!F87+'Gemeente C'!F87+'Gemeente D'!F87</f>
        <v>0</v>
      </c>
      <c r="G87" s="135">
        <f>'Gemeente A'!G87+'Gemeente B'!G87+'Gemeente C'!G87+'Gemeente D'!G87</f>
        <v>0</v>
      </c>
      <c r="H87" s="135">
        <f>'Gemeente A'!H87+'Gemeente B'!H87+'Gemeente C'!H87+'Gemeente D'!H87</f>
        <v>0</v>
      </c>
      <c r="I87" s="135">
        <f>'Gemeente A'!I87+'Gemeente B'!I87+'Gemeente C'!I87+'Gemeente D'!I87</f>
        <v>0</v>
      </c>
      <c r="J87" s="135">
        <f>'Gemeente A'!J87+'Gemeente B'!J87+'Gemeente C'!J87+'Gemeente D'!J87</f>
        <v>0</v>
      </c>
      <c r="K87" s="136">
        <f>'Gemeente A'!K87+'Gemeente B'!K87+'Gemeente C'!K87+'Gemeente D'!K87</f>
        <v>0</v>
      </c>
      <c r="L87" s="134">
        <f>'Gemeente A'!L87+'Gemeente B'!L87+'Gemeente C'!L87+'Gemeente D'!L87</f>
        <v>0</v>
      </c>
      <c r="M87" s="135">
        <f>'Gemeente A'!M87+'Gemeente B'!M87+'Gemeente C'!M87+'Gemeente D'!M87</f>
        <v>0</v>
      </c>
      <c r="N87" s="135">
        <f>'Gemeente A'!N87+'Gemeente B'!N87+'Gemeente C'!N87+'Gemeente D'!N87</f>
        <v>0</v>
      </c>
      <c r="O87" s="136">
        <f>'Gemeente A'!O87+'Gemeente B'!O87+'Gemeente C'!O87+'Gemeente D'!O87</f>
        <v>0</v>
      </c>
      <c r="P87" s="134">
        <f>'Gemeente A'!P87+'Gemeente B'!P87+'Gemeente C'!P87+'Gemeente D'!P87</f>
        <v>0</v>
      </c>
      <c r="Q87" s="135">
        <f>'Gemeente A'!Q87+'Gemeente B'!Q87+'Gemeente C'!Q87+'Gemeente D'!Q87</f>
        <v>0</v>
      </c>
      <c r="R87" s="135">
        <f>'Gemeente A'!R87+'Gemeente B'!R87+'Gemeente C'!R87+'Gemeente D'!R87</f>
        <v>0</v>
      </c>
      <c r="S87" s="136">
        <f>'Gemeente A'!S87+'Gemeente B'!S87+'Gemeente C'!S87+'Gemeente D'!S87</f>
        <v>0</v>
      </c>
      <c r="T87" s="135">
        <f>'Gemeente A'!T87+'Gemeente B'!T87+'Gemeente C'!T87+'Gemeente D'!T87</f>
        <v>0</v>
      </c>
      <c r="U87" s="135">
        <f>'Gemeente A'!U87+'Gemeente B'!U87+'Gemeente C'!U87+'Gemeente D'!U87</f>
        <v>0</v>
      </c>
      <c r="V87" s="136">
        <f>'Gemeente A'!V87+'Gemeente B'!V87+'Gemeente C'!V87+'Gemeente D'!V87</f>
        <v>0</v>
      </c>
      <c r="W87" s="136">
        <f>'Gemeente A'!W87+'Gemeente B'!W87+'Gemeente C'!W87+'Gemeente D'!W87</f>
        <v>0</v>
      </c>
      <c r="X87" s="174">
        <f>'Gemeente A'!X87+'Gemeente B'!X87+'Gemeente C'!X87+'Gemeente D'!X87</f>
        <v>0</v>
      </c>
      <c r="Y87" s="133"/>
      <c r="Z87" s="133">
        <f t="shared" si="4"/>
        <v>0</v>
      </c>
    </row>
    <row r="88" spans="1:28">
      <c r="A88" s="1"/>
      <c r="C88" s="137"/>
      <c r="D88" s="137"/>
      <c r="E88" s="133"/>
      <c r="F88" s="145"/>
      <c r="G88" s="146"/>
      <c r="H88" s="146"/>
      <c r="I88" s="146"/>
      <c r="J88" s="146"/>
      <c r="K88" s="147"/>
      <c r="L88" s="145"/>
      <c r="M88" s="146"/>
      <c r="N88" s="146"/>
      <c r="O88" s="147"/>
      <c r="P88" s="145"/>
      <c r="Q88" s="146"/>
      <c r="R88" s="146"/>
      <c r="S88" s="147"/>
      <c r="T88" s="146"/>
      <c r="U88" s="146"/>
      <c r="V88" s="147"/>
      <c r="W88" s="147"/>
      <c r="X88" s="132"/>
      <c r="Y88" s="133"/>
      <c r="Z88" s="133">
        <f t="shared" si="4"/>
        <v>0</v>
      </c>
    </row>
    <row r="89" spans="1:28" ht="13.5" thickBot="1">
      <c r="A89" s="126"/>
      <c r="B89" s="127" t="s">
        <v>49</v>
      </c>
      <c r="C89" s="144">
        <f>C43+C52+C57+C62+C63+C68+C74+C77+C78+C81+C84+C87</f>
        <v>3107959.4240000001</v>
      </c>
      <c r="D89" s="144">
        <f>D43+D52+D57+D62+D63+D68+D74+D77+D78+D81+D84+D87</f>
        <v>452000</v>
      </c>
      <c r="E89" s="143"/>
      <c r="F89" s="141">
        <f>F43+F52+F57+F62+F63+F68+F74+F77+F78+F81+F84+F87</f>
        <v>125696.21212800001</v>
      </c>
      <c r="G89" s="142">
        <f t="shared" ref="G89:W89" si="5">G43+G52+G57+G62+G63+G68+G74+G77+G78+G81+G84+G87</f>
        <v>112180.24108800001</v>
      </c>
      <c r="H89" s="142">
        <f t="shared" si="5"/>
        <v>96350.440447999994</v>
      </c>
      <c r="I89" s="142">
        <f t="shared" si="5"/>
        <v>100607.536928</v>
      </c>
      <c r="J89" s="142">
        <f t="shared" si="5"/>
        <v>79657.161248000004</v>
      </c>
      <c r="K89" s="144">
        <f t="shared" si="5"/>
        <v>514491.59184000007</v>
      </c>
      <c r="L89" s="141">
        <f t="shared" si="5"/>
        <v>124919.97725257144</v>
      </c>
      <c r="M89" s="142">
        <f t="shared" si="5"/>
        <v>102703.64285257141</v>
      </c>
      <c r="N89" s="142">
        <f t="shared" si="5"/>
        <v>102703.64285257141</v>
      </c>
      <c r="O89" s="144">
        <f t="shared" si="5"/>
        <v>330327.26295771427</v>
      </c>
      <c r="P89" s="141">
        <f t="shared" si="5"/>
        <v>105145.48927999998</v>
      </c>
      <c r="Q89" s="142">
        <f t="shared" si="5"/>
        <v>81663.196160000007</v>
      </c>
      <c r="R89" s="142">
        <f t="shared" si="5"/>
        <v>80496.528319999998</v>
      </c>
      <c r="S89" s="144">
        <f t="shared" si="5"/>
        <v>267305.21375999996</v>
      </c>
      <c r="T89" s="142">
        <f t="shared" si="5"/>
        <v>314012.27348114282</v>
      </c>
      <c r="U89" s="142">
        <f t="shared" si="5"/>
        <v>371693.14132114284</v>
      </c>
      <c r="V89" s="144">
        <f t="shared" si="5"/>
        <v>685705.41480228573</v>
      </c>
      <c r="W89" s="144">
        <f t="shared" si="5"/>
        <v>1762129.9406399999</v>
      </c>
      <c r="X89" s="176">
        <f>'Gemeente A'!X89+'Gemeente B'!X89+'Gemeente C'!X89+'Gemeente D'!X89</f>
        <v>3559959.4240000001</v>
      </c>
      <c r="Y89" s="133"/>
      <c r="Z89" s="133">
        <f t="shared" si="4"/>
        <v>0</v>
      </c>
    </row>
    <row r="90" spans="1:28" ht="13.5" thickTop="1">
      <c r="C90" s="492"/>
      <c r="D90" s="492"/>
      <c r="E90" s="133"/>
      <c r="F90" s="145"/>
      <c r="G90" s="146"/>
      <c r="H90" s="146"/>
      <c r="I90" s="146"/>
      <c r="J90" s="146"/>
      <c r="K90" s="147"/>
      <c r="L90" s="145"/>
      <c r="M90" s="146"/>
      <c r="N90" s="146"/>
      <c r="O90" s="147"/>
      <c r="P90" s="145"/>
      <c r="Q90" s="146"/>
      <c r="R90" s="146"/>
      <c r="S90" s="147"/>
      <c r="T90" s="146"/>
      <c r="U90" s="146"/>
      <c r="V90" s="147"/>
      <c r="W90" s="147"/>
      <c r="X90" s="131"/>
      <c r="Y90" s="133"/>
      <c r="Z90" s="133">
        <f t="shared" si="4"/>
        <v>0</v>
      </c>
    </row>
    <row r="91" spans="1:28">
      <c r="A91" s="19" t="s">
        <v>50</v>
      </c>
      <c r="C91" s="137">
        <f>'Gemeente A'!C91+'Gemeente B'!C87+'Gemeente C'!C87+'Gemeente D'!C87</f>
        <v>0</v>
      </c>
      <c r="D91" s="137">
        <f>'Gemeente A'!D91+'Gemeente B'!D87+'Gemeente C'!D87+'Gemeente D'!D87</f>
        <v>0</v>
      </c>
      <c r="E91" s="155"/>
      <c r="F91" s="134">
        <f>'Gemeente A'!F91+'Gemeente B'!F91+'Gemeente C'!F91+'Gemeente D'!F91</f>
        <v>122897.95935154239</v>
      </c>
      <c r="G91" s="135">
        <f>'Gemeente A'!G91+'Gemeente B'!G91+'Gemeente C'!G91+'Gemeente D'!G91</f>
        <v>111848.39240635239</v>
      </c>
      <c r="H91" s="135">
        <f>'Gemeente A'!H91+'Gemeente B'!H91+'Gemeente C'!H91+'Gemeente D'!H91</f>
        <v>92505.944423997804</v>
      </c>
      <c r="I91" s="135">
        <f>'Gemeente A'!I91+'Gemeente B'!I91+'Gemeente C'!I91+'Gemeente D'!I91</f>
        <v>95798.41856291132</v>
      </c>
      <c r="J91" s="135">
        <f>'Gemeente A'!J91+'Gemeente B'!J91+'Gemeente C'!J91+'Gemeente D'!J91</f>
        <v>77883.725670509491</v>
      </c>
      <c r="K91" s="136">
        <f>SUM(F91:J91)</f>
        <v>500934.44041531347</v>
      </c>
      <c r="L91" s="134">
        <f>'Gemeente A'!L91+'Gemeente B'!L91+'Gemeente C'!L91+'Gemeente D'!L91</f>
        <v>127171.76254954303</v>
      </c>
      <c r="M91" s="135">
        <f>'Gemeente A'!M91+'Gemeente B'!M91+'Gemeente C'!M91+'Gemeente D'!M91</f>
        <v>103443.02560980071</v>
      </c>
      <c r="N91" s="135">
        <f>'Gemeente A'!N91+'Gemeente B'!N91+'Gemeente C'!N91+'Gemeente D'!N91</f>
        <v>103443.02560980071</v>
      </c>
      <c r="O91" s="136">
        <f>SUM(L91:N91)</f>
        <v>334057.81376914447</v>
      </c>
      <c r="P91" s="134">
        <f>'Gemeente A'!P91+'Gemeente B'!P91+'Gemeente C'!P91+'Gemeente D'!P91</f>
        <v>104473.99285683343</v>
      </c>
      <c r="Q91" s="135">
        <f>'Gemeente A'!Q91+'Gemeente B'!Q91+'Gemeente C'!Q91+'Gemeente D'!Q91</f>
        <v>80612.870701654159</v>
      </c>
      <c r="R91" s="135">
        <f>'Gemeente A'!R91+'Gemeente B'!R91+'Gemeente C'!R91+'Gemeente D'!R91</f>
        <v>79119.510872097904</v>
      </c>
      <c r="S91" s="136">
        <f>SUM(P91:R91)</f>
        <v>264206.37443058548</v>
      </c>
      <c r="T91" s="135">
        <f>'Gemeente A'!T91+'Gemeente B'!T91+'Gemeente C'!T91+'Gemeente D'!T91</f>
        <v>304517.58761016821</v>
      </c>
      <c r="U91" s="135">
        <f>'Gemeente A'!U91+'Gemeente B'!U91+'Gemeente C'!U91+'Gemeente D'!U91</f>
        <v>358413.72441478854</v>
      </c>
      <c r="V91" s="136">
        <f>SUM(T91:U91)</f>
        <v>662931.3120249568</v>
      </c>
      <c r="W91" s="136">
        <f>'Gemeente A'!W91+'Gemeente B'!W91+'Gemeente C'!W91+'Gemeente D'!W91</f>
        <v>-1762129.9406400002</v>
      </c>
      <c r="X91" s="174">
        <f t="shared" ref="X91" si="6">K91+O91+V91+S91+W91</f>
        <v>0</v>
      </c>
      <c r="Y91" s="155"/>
      <c r="Z91" s="133">
        <f t="shared" si="4"/>
        <v>0</v>
      </c>
    </row>
    <row r="92" spans="1:28" ht="13.5" thickBot="1">
      <c r="A92" s="1"/>
      <c r="C92" s="137"/>
      <c r="D92" s="137"/>
      <c r="E92" s="133"/>
      <c r="F92" s="145"/>
      <c r="G92" s="146"/>
      <c r="H92" s="146"/>
      <c r="I92" s="146"/>
      <c r="J92" s="146"/>
      <c r="K92" s="147"/>
      <c r="L92" s="145"/>
      <c r="M92" s="146"/>
      <c r="N92" s="146"/>
      <c r="O92" s="147"/>
      <c r="P92" s="145"/>
      <c r="Q92" s="146"/>
      <c r="R92" s="146"/>
      <c r="S92" s="147"/>
      <c r="T92" s="146"/>
      <c r="U92" s="146"/>
      <c r="V92" s="147"/>
      <c r="W92" s="147"/>
      <c r="X92" s="132"/>
      <c r="Y92" s="133"/>
      <c r="Z92" s="133">
        <f t="shared" si="4"/>
        <v>0</v>
      </c>
    </row>
    <row r="93" spans="1:28" s="1" customFormat="1" ht="13.5" thickBot="1">
      <c r="A93" s="124"/>
      <c r="B93" s="452" t="s">
        <v>51</v>
      </c>
      <c r="C93" s="432">
        <f>C89+C91</f>
        <v>3107959.4240000001</v>
      </c>
      <c r="D93" s="432">
        <f>D89+D91</f>
        <v>452000</v>
      </c>
      <c r="E93" s="157"/>
      <c r="F93" s="156">
        <f>SUM(F89:F92)</f>
        <v>248594.17147954239</v>
      </c>
      <c r="G93" s="157">
        <f t="shared" ref="G93:W93" si="7">SUM(G89:G92)</f>
        <v>224028.6334943524</v>
      </c>
      <c r="H93" s="157">
        <f t="shared" si="7"/>
        <v>188856.38487199781</v>
      </c>
      <c r="I93" s="157">
        <f t="shared" si="7"/>
        <v>196405.95549091132</v>
      </c>
      <c r="J93" s="157">
        <f t="shared" si="7"/>
        <v>157540.8869185095</v>
      </c>
      <c r="K93" s="432">
        <f t="shared" si="7"/>
        <v>1015426.0322553136</v>
      </c>
      <c r="L93" s="156">
        <f t="shared" si="7"/>
        <v>252091.73980211446</v>
      </c>
      <c r="M93" s="157">
        <f t="shared" si="7"/>
        <v>206146.66846237212</v>
      </c>
      <c r="N93" s="157">
        <f t="shared" si="7"/>
        <v>206146.66846237212</v>
      </c>
      <c r="O93" s="432">
        <f t="shared" si="7"/>
        <v>664385.07672685874</v>
      </c>
      <c r="P93" s="156">
        <f t="shared" si="7"/>
        <v>209619.48213683342</v>
      </c>
      <c r="Q93" s="157">
        <f t="shared" si="7"/>
        <v>162276.06686165417</v>
      </c>
      <c r="R93" s="157">
        <f t="shared" si="7"/>
        <v>159616.0391920979</v>
      </c>
      <c r="S93" s="432">
        <f t="shared" si="7"/>
        <v>531511.58819058537</v>
      </c>
      <c r="T93" s="157">
        <f t="shared" si="7"/>
        <v>618529.86109131109</v>
      </c>
      <c r="U93" s="157">
        <f t="shared" si="7"/>
        <v>730106.86573593132</v>
      </c>
      <c r="V93" s="432">
        <f t="shared" si="7"/>
        <v>1348636.7268272424</v>
      </c>
      <c r="W93" s="432">
        <f t="shared" si="7"/>
        <v>0</v>
      </c>
      <c r="X93" s="178">
        <f>K93+O93+V93+S93+W93</f>
        <v>3559959.4240000001</v>
      </c>
      <c r="Y93" s="342"/>
      <c r="Z93" s="133">
        <f t="shared" si="4"/>
        <v>0</v>
      </c>
      <c r="AB93"/>
    </row>
    <row r="94" spans="1:28" ht="13.5" thickBot="1">
      <c r="C94" s="494"/>
      <c r="D94" s="494"/>
      <c r="E94" s="133"/>
      <c r="F94" s="149"/>
      <c r="G94" s="150"/>
      <c r="H94" s="150"/>
      <c r="I94" s="150"/>
      <c r="J94" s="150"/>
      <c r="K94" s="148"/>
      <c r="L94" s="149"/>
      <c r="M94" s="150"/>
      <c r="N94" s="150"/>
      <c r="O94" s="148"/>
      <c r="P94" s="149"/>
      <c r="Q94" s="150"/>
      <c r="R94" s="150"/>
      <c r="S94" s="148"/>
      <c r="T94" s="150"/>
      <c r="U94" s="150"/>
      <c r="V94" s="148"/>
      <c r="W94" s="148"/>
      <c r="X94" s="132"/>
      <c r="Y94" s="133"/>
      <c r="Z94" s="133">
        <f t="shared" si="4"/>
        <v>0</v>
      </c>
    </row>
    <row r="95" spans="1:28">
      <c r="A95" s="160" t="s">
        <v>52</v>
      </c>
      <c r="B95" s="161"/>
      <c r="C95" s="166">
        <f>C36-C93</f>
        <v>452040.57599999988</v>
      </c>
      <c r="D95" s="166">
        <f>D36-D93</f>
        <v>-452000</v>
      </c>
      <c r="E95" s="163"/>
      <c r="F95" s="164">
        <f>F36-F93</f>
        <v>-171094.17147954239</v>
      </c>
      <c r="G95" s="162">
        <f t="shared" ref="G95:W95" si="8">G36-G93</f>
        <v>-151528.6334943524</v>
      </c>
      <c r="H95" s="162">
        <f t="shared" si="8"/>
        <v>-126356.38487199781</v>
      </c>
      <c r="I95" s="162">
        <f t="shared" si="8"/>
        <v>-133905.95549091132</v>
      </c>
      <c r="J95" s="162">
        <f t="shared" si="8"/>
        <v>-105040.8869185095</v>
      </c>
      <c r="K95" s="165">
        <f t="shared" si="8"/>
        <v>-687926.03225531359</v>
      </c>
      <c r="L95" s="164">
        <f t="shared" si="8"/>
        <v>-174591.73980211446</v>
      </c>
      <c r="M95" s="162">
        <f t="shared" si="8"/>
        <v>-133646.66846237212</v>
      </c>
      <c r="N95" s="162">
        <f t="shared" si="8"/>
        <v>-143646.66846237212</v>
      </c>
      <c r="O95" s="165">
        <f t="shared" si="8"/>
        <v>-451885.07672685874</v>
      </c>
      <c r="P95" s="164">
        <f t="shared" si="8"/>
        <v>-144619.48213683342</v>
      </c>
      <c r="Q95" s="162">
        <f t="shared" si="8"/>
        <v>-107276.06686165417</v>
      </c>
      <c r="R95" s="162">
        <f t="shared" si="8"/>
        <v>-114616.0391920979</v>
      </c>
      <c r="S95" s="165">
        <f t="shared" si="8"/>
        <v>-366511.58819058537</v>
      </c>
      <c r="T95" s="162">
        <f t="shared" si="8"/>
        <v>-618529.86109131109</v>
      </c>
      <c r="U95" s="162">
        <f t="shared" si="8"/>
        <v>-370106.86573593132</v>
      </c>
      <c r="V95" s="165">
        <f t="shared" si="8"/>
        <v>-988636.72682724241</v>
      </c>
      <c r="W95" s="165">
        <f t="shared" si="8"/>
        <v>2495000</v>
      </c>
      <c r="X95" s="177">
        <f>X36-X89</f>
        <v>40.575999999884516</v>
      </c>
      <c r="Y95" s="150">
        <f>'Gemeente A'!Y95+'Gemeente B'!Y95</f>
        <v>0</v>
      </c>
      <c r="Z95" s="133">
        <f t="shared" si="4"/>
        <v>0</v>
      </c>
    </row>
    <row r="96" spans="1:28">
      <c r="A96" s="1"/>
      <c r="C96" s="137"/>
      <c r="D96" s="137"/>
      <c r="E96" s="150"/>
      <c r="F96" s="134"/>
      <c r="G96" s="135"/>
      <c r="H96" s="135"/>
      <c r="I96" s="135"/>
      <c r="J96" s="135"/>
      <c r="K96" s="136"/>
      <c r="L96" s="134"/>
      <c r="M96" s="135"/>
      <c r="N96" s="135"/>
      <c r="O96" s="136"/>
      <c r="P96" s="134"/>
      <c r="Q96" s="135"/>
      <c r="R96" s="135"/>
      <c r="S96" s="136"/>
      <c r="T96" s="135"/>
      <c r="U96" s="135"/>
      <c r="V96" s="136"/>
      <c r="W96" s="136"/>
      <c r="X96" s="174"/>
      <c r="Y96" s="150"/>
      <c r="Z96" s="133">
        <f t="shared" si="4"/>
        <v>0</v>
      </c>
    </row>
    <row r="97" spans="1:28">
      <c r="A97" s="19" t="s">
        <v>53</v>
      </c>
      <c r="C97" s="137">
        <f>'Gemeente A'!C97+'Gemeente B'!C97+'Gemeente C'!C97+'Gemeente D'!C97</f>
        <v>0</v>
      </c>
      <c r="D97" s="137">
        <f>'Gemeente A'!D97+'Gemeente B'!D97+'Gemeente C'!D97+'Gemeente D'!D97</f>
        <v>0</v>
      </c>
      <c r="E97" s="155"/>
      <c r="F97" s="134">
        <f>'Gemeente A'!F97+'Gemeente B'!F97+'Gemeente C'!F97+'Gemeente D'!F97</f>
        <v>174950.72518149385</v>
      </c>
      <c r="G97" s="135">
        <f>'Gemeente A'!G97+'Gemeente B'!G97+'Gemeente C'!G97+'Gemeente D'!G97</f>
        <v>156147.15200950703</v>
      </c>
      <c r="H97" s="135">
        <f>'Gemeente A'!H97+'Gemeente B'!H97+'Gemeente C'!H97+'Gemeente D'!H97</f>
        <v>133927.87798935137</v>
      </c>
      <c r="I97" s="135">
        <f>'Gemeente A'!I97+'Gemeente B'!I97+'Gemeente C'!I97+'Gemeente D'!I97</f>
        <v>139818.30263309603</v>
      </c>
      <c r="J97" s="135">
        <f>'Gemeente A'!J97+'Gemeente B'!J97+'Gemeente C'!J97+'Gemeente D'!J97</f>
        <v>110348.28478630286</v>
      </c>
      <c r="K97" s="136">
        <f>'Gemeente A'!K97+'Gemeente B'!K97+'Gemeente C'!K97+'Gemeente D'!K97</f>
        <v>715192.34259975119</v>
      </c>
      <c r="L97" s="134">
        <f>'Gemeente A'!L97+'Gemeente B'!L97+'Gemeente C'!L97+'Gemeente D'!L97</f>
        <v>174539.16033634284</v>
      </c>
      <c r="M97" s="135">
        <f>'Gemeente A'!M97+'Gemeente B'!M97+'Gemeente C'!M97+'Gemeente D'!M97</f>
        <v>143327.18695149379</v>
      </c>
      <c r="N97" s="135">
        <f>'Gemeente A'!N97+'Gemeente B'!N97+'Gemeente C'!N97+'Gemeente D'!N97</f>
        <v>143327.18695149379</v>
      </c>
      <c r="O97" s="136">
        <f>'Gemeente A'!O97+'Gemeente B'!O97+'Gemeente C'!O97+'Gemeente D'!O97</f>
        <v>461193.53423933045</v>
      </c>
      <c r="P97" s="134">
        <f>'Gemeente A'!P97+'Gemeente B'!P97+'Gemeente C'!P97+'Gemeente D'!P97</f>
        <v>147078.03091045181</v>
      </c>
      <c r="Q97" s="135">
        <f>'Gemeente A'!Q97+'Gemeente B'!Q97+'Gemeente C'!Q97+'Gemeente D'!Q97</f>
        <v>113663.43841194229</v>
      </c>
      <c r="R97" s="135">
        <f>'Gemeente A'!R97+'Gemeente B'!R97+'Gemeente C'!R97+'Gemeente D'!R97</f>
        <v>112438.66687508671</v>
      </c>
      <c r="S97" s="136">
        <f>'Gemeente A'!S97+'Gemeente B'!S97+'Gemeente C'!S97+'Gemeente D'!S97</f>
        <v>373180.13619748084</v>
      </c>
      <c r="T97" s="135">
        <f>'Gemeente A'!T97+'Gemeente B'!T97+'Gemeente C'!T97+'Gemeente D'!T97</f>
        <v>432530.01753598248</v>
      </c>
      <c r="U97" s="135">
        <f>'Gemeente A'!U97+'Gemeente B'!U97+'Gemeente C'!U97+'Gemeente D'!U97</f>
        <v>512903.96942745522</v>
      </c>
      <c r="V97" s="136">
        <f>'Gemeente A'!V97+'Gemeente B'!V97+'Gemeente C'!V97+'Gemeente D'!V97</f>
        <v>945433.98696343764</v>
      </c>
      <c r="W97" s="136">
        <f>'Gemeente A'!W97+'Gemeente B'!W97+'Gemeente C'!W97+'Gemeente D'!W97</f>
        <v>-2495000</v>
      </c>
      <c r="X97" s="174">
        <f t="shared" ref="X97" si="9">K97+O97+V97+S97+W97</f>
        <v>0</v>
      </c>
      <c r="Y97" s="155"/>
      <c r="Z97" s="133">
        <f t="shared" si="4"/>
        <v>0</v>
      </c>
    </row>
    <row r="98" spans="1:28" ht="13.5" thickBot="1">
      <c r="A98" s="1"/>
      <c r="C98" s="137"/>
      <c r="D98" s="137"/>
      <c r="E98" s="133"/>
      <c r="F98" s="145"/>
      <c r="G98" s="146"/>
      <c r="H98" s="146"/>
      <c r="I98" s="146"/>
      <c r="J98" s="146"/>
      <c r="K98" s="147"/>
      <c r="L98" s="145"/>
      <c r="M98" s="146"/>
      <c r="N98" s="146"/>
      <c r="O98" s="147"/>
      <c r="P98" s="145"/>
      <c r="Q98" s="146"/>
      <c r="R98" s="146"/>
      <c r="S98" s="147"/>
      <c r="T98" s="146"/>
      <c r="U98" s="146"/>
      <c r="V98" s="147"/>
      <c r="W98" s="147"/>
      <c r="X98" s="132"/>
      <c r="Y98" s="133"/>
      <c r="Z98" s="133">
        <f t="shared" si="4"/>
        <v>0</v>
      </c>
      <c r="AB98" t="s">
        <v>489</v>
      </c>
    </row>
    <row r="99" spans="1:28" ht="13.5" thickBot="1">
      <c r="A99" s="124" t="s">
        <v>54</v>
      </c>
      <c r="B99" s="125"/>
      <c r="C99" s="432">
        <f>SUM(C95:C98)</f>
        <v>452040.57599999988</v>
      </c>
      <c r="D99" s="432">
        <f>SUM(D95:D98)</f>
        <v>-452000</v>
      </c>
      <c r="E99" s="158"/>
      <c r="F99" s="156">
        <f>SUM(F95:F98)</f>
        <v>3856.5537019514595</v>
      </c>
      <c r="G99" s="157">
        <f t="shared" ref="G99:W99" si="10">SUM(G95:G98)</f>
        <v>4618.518515154632</v>
      </c>
      <c r="H99" s="157">
        <f t="shared" si="10"/>
        <v>7571.4931173535588</v>
      </c>
      <c r="I99" s="157">
        <f t="shared" si="10"/>
        <v>5912.3471421847062</v>
      </c>
      <c r="J99" s="157">
        <f t="shared" si="10"/>
        <v>5307.3978677933628</v>
      </c>
      <c r="K99" s="432">
        <f t="shared" si="10"/>
        <v>27266.310344437603</v>
      </c>
      <c r="L99" s="156">
        <f t="shared" si="10"/>
        <v>-52.579465771617834</v>
      </c>
      <c r="M99" s="157">
        <f t="shared" si="10"/>
        <v>9680.5184891216632</v>
      </c>
      <c r="N99" s="157">
        <f t="shared" si="10"/>
        <v>-319.48151087833685</v>
      </c>
      <c r="O99" s="432">
        <f t="shared" si="10"/>
        <v>9308.4575124717085</v>
      </c>
      <c r="P99" s="156">
        <f t="shared" si="10"/>
        <v>2458.5487736183859</v>
      </c>
      <c r="Q99" s="157">
        <f t="shared" si="10"/>
        <v>6387.3715502881241</v>
      </c>
      <c r="R99" s="157">
        <f t="shared" si="10"/>
        <v>-2177.3723170111916</v>
      </c>
      <c r="S99" s="432">
        <f t="shared" si="10"/>
        <v>6668.5480068954639</v>
      </c>
      <c r="T99" s="157">
        <f t="shared" si="10"/>
        <v>-185999.84355532861</v>
      </c>
      <c r="U99" s="157">
        <f t="shared" si="10"/>
        <v>142797.10369152389</v>
      </c>
      <c r="V99" s="432">
        <f t="shared" si="10"/>
        <v>-43202.739863804774</v>
      </c>
      <c r="W99" s="432">
        <f t="shared" si="10"/>
        <v>0</v>
      </c>
      <c r="X99" s="178">
        <f>K99+O99+V99+S99+W99</f>
        <v>40.576000000000931</v>
      </c>
      <c r="Y99" s="133"/>
      <c r="Z99" s="133">
        <f t="shared" si="4"/>
        <v>0</v>
      </c>
      <c r="AB99" s="133">
        <f>X99-'V en W I'!M44</f>
        <v>1.1641532182693481E-10</v>
      </c>
    </row>
    <row r="100" spans="1:28">
      <c r="C100" s="159"/>
      <c r="D100" s="495"/>
      <c r="E100" s="133"/>
      <c r="F100" s="149"/>
      <c r="G100" s="150"/>
      <c r="H100" s="150"/>
      <c r="I100" s="150"/>
      <c r="J100" s="150"/>
      <c r="K100" s="148"/>
      <c r="L100" s="149"/>
      <c r="M100" s="150"/>
      <c r="N100" s="150"/>
      <c r="O100" s="148"/>
      <c r="P100" s="149"/>
      <c r="Q100" s="150"/>
      <c r="R100" s="150"/>
      <c r="S100" s="148"/>
      <c r="T100" s="150"/>
      <c r="U100" s="150"/>
      <c r="V100" s="148"/>
      <c r="W100" s="148"/>
      <c r="X100" s="132"/>
      <c r="Y100" s="133"/>
      <c r="Z100" s="133"/>
    </row>
  </sheetData>
  <sheetProtection formatColumns="0" formatRows="0"/>
  <mergeCells count="19">
    <mergeCell ref="Q6:Q8"/>
    <mergeCell ref="F6:F8"/>
    <mergeCell ref="G6:G8"/>
    <mergeCell ref="H6:H8"/>
    <mergeCell ref="J6:J8"/>
    <mergeCell ref="K6:K8"/>
    <mergeCell ref="L6:L8"/>
    <mergeCell ref="M6:M8"/>
    <mergeCell ref="N6:N8"/>
    <mergeCell ref="O6:O8"/>
    <mergeCell ref="P6:P8"/>
    <mergeCell ref="I6:I8"/>
    <mergeCell ref="X6:X8"/>
    <mergeCell ref="R6:R8"/>
    <mergeCell ref="S6:S8"/>
    <mergeCell ref="T6:T8"/>
    <mergeCell ref="U6:U8"/>
    <mergeCell ref="V6:V8"/>
    <mergeCell ref="W6:W8"/>
  </mergeCells>
  <conditionalFormatting sqref="Z12:Z99">
    <cfRule type="cellIs" dxfId="22" priority="2" operator="between">
      <formula>-0.5</formula>
      <formula>0.5</formula>
    </cfRule>
  </conditionalFormatting>
  <conditionalFormatting sqref="AB99">
    <cfRule type="cellIs" dxfId="21" priority="4" operator="between">
      <formula>-0.5</formula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8" scale="97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3:E45"/>
  <sheetViews>
    <sheetView zoomScaleNormal="100" workbookViewId="0">
      <pane xSplit="2" ySplit="5" topLeftCell="C6" activePane="bottomRight" state="frozen"/>
      <selection pane="topRight" activeCell="I41" sqref="I41"/>
      <selection pane="bottomLeft" activeCell="I41" sqref="I41"/>
      <selection pane="bottomRight" activeCell="B31" sqref="B31"/>
    </sheetView>
  </sheetViews>
  <sheetFormatPr defaultColWidth="9.140625" defaultRowHeight="15" outlineLevelRow="1"/>
  <cols>
    <col min="1" max="1" width="5.28515625" style="9" customWidth="1"/>
    <col min="2" max="2" width="59.7109375" style="9" bestFit="1" customWidth="1"/>
    <col min="3" max="3" width="2.140625" style="9" customWidth="1"/>
    <col min="4" max="5" width="20.7109375" style="9" customWidth="1"/>
    <col min="6" max="16384" width="9.140625" style="9"/>
  </cols>
  <sheetData>
    <row r="3" spans="1:5" s="11" customFormat="1" ht="21.75" customHeight="1"/>
    <row r="4" spans="1:5">
      <c r="B4" s="10" t="s">
        <v>490</v>
      </c>
    </row>
    <row r="5" spans="1:5">
      <c r="B5" s="10"/>
    </row>
    <row r="6" spans="1:5">
      <c r="A6" s="15">
        <v>1</v>
      </c>
      <c r="B6" s="287" t="s">
        <v>491</v>
      </c>
      <c r="C6" s="288"/>
      <c r="D6" s="289"/>
      <c r="E6" s="289"/>
    </row>
    <row r="7" spans="1:5" outlineLevel="1">
      <c r="A7" s="23" t="s">
        <v>492</v>
      </c>
      <c r="B7" s="290" t="s">
        <v>493</v>
      </c>
      <c r="C7" s="291"/>
      <c r="D7" s="289"/>
      <c r="E7" s="541"/>
    </row>
    <row r="8" spans="1:5" outlineLevel="1">
      <c r="A8" s="23" t="s">
        <v>494</v>
      </c>
      <c r="B8" s="290" t="s">
        <v>495</v>
      </c>
      <c r="C8" s="291"/>
      <c r="D8" s="289"/>
      <c r="E8" s="541"/>
    </row>
    <row r="9" spans="1:5" outlineLevel="1">
      <c r="A9" s="23" t="s">
        <v>496</v>
      </c>
      <c r="B9" s="290" t="s">
        <v>497</v>
      </c>
      <c r="C9" s="291"/>
      <c r="D9" s="289"/>
      <c r="E9" s="541"/>
    </row>
    <row r="10" spans="1:5" outlineLevel="1">
      <c r="A10" s="23" t="s">
        <v>498</v>
      </c>
      <c r="B10" s="290" t="s">
        <v>499</v>
      </c>
      <c r="C10" s="291"/>
      <c r="D10" s="289"/>
      <c r="E10" s="541"/>
    </row>
    <row r="11" spans="1:5" outlineLevel="1">
      <c r="A11" s="23" t="s">
        <v>500</v>
      </c>
      <c r="B11" s="290" t="s">
        <v>501</v>
      </c>
      <c r="C11" s="291"/>
      <c r="D11" s="289"/>
      <c r="E11" s="541"/>
    </row>
    <row r="12" spans="1:5">
      <c r="B12" s="292"/>
      <c r="C12" s="291"/>
      <c r="D12" s="289"/>
      <c r="E12" s="289"/>
    </row>
    <row r="13" spans="1:5">
      <c r="B13" s="292"/>
      <c r="C13" s="291"/>
      <c r="D13" s="289"/>
      <c r="E13" s="289"/>
    </row>
    <row r="14" spans="1:5">
      <c r="A14" s="15">
        <v>2</v>
      </c>
      <c r="B14" s="293" t="s">
        <v>502</v>
      </c>
      <c r="C14" s="291"/>
      <c r="D14" s="289"/>
      <c r="E14" s="289"/>
    </row>
    <row r="15" spans="1:5" outlineLevel="1">
      <c r="A15" s="23" t="s">
        <v>503</v>
      </c>
      <c r="B15" s="294" t="s">
        <v>504</v>
      </c>
      <c r="C15" s="291"/>
      <c r="D15" s="289"/>
      <c r="E15" s="289"/>
    </row>
    <row r="16" spans="1:5" outlineLevel="1">
      <c r="A16" s="23" t="s">
        <v>505</v>
      </c>
      <c r="B16" s="294" t="s">
        <v>506</v>
      </c>
      <c r="C16" s="291"/>
      <c r="D16" s="289"/>
      <c r="E16" s="289"/>
    </row>
    <row r="17" spans="1:5" outlineLevel="1">
      <c r="A17" s="23" t="s">
        <v>507</v>
      </c>
      <c r="B17" s="294" t="s">
        <v>508</v>
      </c>
      <c r="C17" s="291"/>
      <c r="D17" s="289"/>
      <c r="E17" s="289"/>
    </row>
    <row r="18" spans="1:5">
      <c r="B18" s="292"/>
      <c r="C18" s="289"/>
      <c r="D18" s="289"/>
      <c r="E18" s="289"/>
    </row>
    <row r="19" spans="1:5">
      <c r="B19" s="292"/>
      <c r="C19" s="289"/>
      <c r="D19" s="289"/>
      <c r="E19" s="289"/>
    </row>
    <row r="20" spans="1:5">
      <c r="A20" s="15">
        <v>3</v>
      </c>
      <c r="B20" s="295" t="s">
        <v>509</v>
      </c>
      <c r="C20" s="291"/>
      <c r="D20" s="289"/>
      <c r="E20" s="289"/>
    </row>
    <row r="21" spans="1:5" outlineLevel="1">
      <c r="A21" s="542" t="s">
        <v>510</v>
      </c>
      <c r="B21" s="296" t="s">
        <v>511</v>
      </c>
      <c r="C21" s="291"/>
      <c r="D21" s="289"/>
      <c r="E21" s="289"/>
    </row>
    <row r="22" spans="1:5" outlineLevel="1">
      <c r="A22" s="542" t="s">
        <v>512</v>
      </c>
      <c r="B22" s="296" t="s">
        <v>513</v>
      </c>
      <c r="C22" s="291"/>
    </row>
    <row r="23" spans="1:5" outlineLevel="1">
      <c r="A23" s="542" t="s">
        <v>514</v>
      </c>
      <c r="B23" s="296" t="s">
        <v>515</v>
      </c>
      <c r="C23" s="291"/>
      <c r="D23" s="289"/>
      <c r="E23" s="289"/>
    </row>
    <row r="24" spans="1:5">
      <c r="B24" s="292"/>
      <c r="C24" s="289"/>
      <c r="D24" s="289"/>
      <c r="E24" s="289"/>
    </row>
    <row r="25" spans="1:5">
      <c r="B25" s="292"/>
      <c r="C25" s="289"/>
      <c r="D25" s="289"/>
      <c r="E25" s="289"/>
    </row>
    <row r="26" spans="1:5">
      <c r="A26" s="15">
        <v>4</v>
      </c>
      <c r="B26" s="297" t="s">
        <v>516</v>
      </c>
      <c r="C26" s="291"/>
      <c r="D26" s="289"/>
      <c r="E26" s="289"/>
    </row>
    <row r="27" spans="1:5" outlineLevel="1">
      <c r="A27" s="542" t="s">
        <v>517</v>
      </c>
      <c r="B27" s="298" t="s">
        <v>518</v>
      </c>
      <c r="C27" s="291"/>
      <c r="D27" s="289"/>
      <c r="E27" s="289"/>
    </row>
    <row r="28" spans="1:5" outlineLevel="1">
      <c r="A28" s="542" t="s">
        <v>519</v>
      </c>
      <c r="B28" s="298" t="s">
        <v>520</v>
      </c>
      <c r="C28" s="291"/>
      <c r="D28" s="289"/>
      <c r="E28" s="289"/>
    </row>
    <row r="29" spans="1:5">
      <c r="B29" s="292"/>
      <c r="C29" s="289"/>
      <c r="D29" s="289"/>
      <c r="E29" s="289"/>
    </row>
    <row r="30" spans="1:5">
      <c r="B30" s="292"/>
      <c r="C30" s="289"/>
      <c r="D30" s="289"/>
      <c r="E30" s="289"/>
    </row>
    <row r="31" spans="1:5">
      <c r="A31" s="15">
        <v>5</v>
      </c>
      <c r="B31" s="299" t="s">
        <v>10</v>
      </c>
      <c r="C31" s="20"/>
    </row>
    <row r="32" spans="1:5">
      <c r="B32" s="13"/>
    </row>
    <row r="33" spans="2:5" s="12" customFormat="1">
      <c r="B33" s="14" t="s">
        <v>73</v>
      </c>
    </row>
    <row r="34" spans="2:5">
      <c r="B34" s="13"/>
    </row>
    <row r="35" spans="2:5">
      <c r="B35" s="13"/>
    </row>
    <row r="37" spans="2:5">
      <c r="B37" s="21"/>
      <c r="D37" s="512" t="s">
        <v>521</v>
      </c>
      <c r="E37" s="512" t="s">
        <v>522</v>
      </c>
    </row>
    <row r="38" spans="2:5">
      <c r="B38" s="21" t="str">
        <f>alg!A13</f>
        <v>Vestiging 1</v>
      </c>
      <c r="D38" s="543">
        <f>alg!B13</f>
        <v>0.30769230769230771</v>
      </c>
      <c r="E38" s="543">
        <v>0.33</v>
      </c>
    </row>
    <row r="39" spans="2:5">
      <c r="B39" s="21" t="str">
        <f>alg!A14</f>
        <v>Vestiging 2</v>
      </c>
      <c r="D39" s="543">
        <f>alg!B14</f>
        <v>7.6923076923076927E-2</v>
      </c>
      <c r="E39" s="543">
        <v>7.4999999999999997E-2</v>
      </c>
    </row>
    <row r="40" spans="2:5">
      <c r="B40" s="21" t="str">
        <f>alg!A15</f>
        <v>Vestiging 3</v>
      </c>
      <c r="D40" s="543">
        <f>alg!B15</f>
        <v>0.15384615384615385</v>
      </c>
      <c r="E40" s="543">
        <v>0.17499999999999999</v>
      </c>
    </row>
    <row r="41" spans="2:5">
      <c r="B41" s="21" t="str">
        <f>alg!A16</f>
        <v>Vestiging 4</v>
      </c>
      <c r="D41" s="543">
        <f>alg!B16</f>
        <v>0.11538461538461539</v>
      </c>
      <c r="E41" s="543">
        <v>0.1</v>
      </c>
    </row>
    <row r="42" spans="2:5">
      <c r="B42" s="21" t="str">
        <f>alg!A17</f>
        <v>Vestiging 5</v>
      </c>
      <c r="D42" s="543">
        <f>alg!B17</f>
        <v>7.6923076923076927E-2</v>
      </c>
      <c r="E42" s="543">
        <v>7.4999999999999997E-2</v>
      </c>
    </row>
    <row r="43" spans="2:5">
      <c r="B43" s="21" t="str">
        <f>alg!A18</f>
        <v>Vestiging 6</v>
      </c>
      <c r="D43" s="543">
        <f>alg!B18</f>
        <v>7.6923076923076927E-2</v>
      </c>
      <c r="E43" s="543">
        <v>7.0000000000000007E-2</v>
      </c>
    </row>
    <row r="44" spans="2:5">
      <c r="B44" s="21" t="str">
        <f>alg!A19</f>
        <v>Vestiging 7</v>
      </c>
      <c r="D44" s="544">
        <f>alg!B19</f>
        <v>0.19230769230769232</v>
      </c>
      <c r="E44" s="545">
        <f>E45-SUM(E38:E43)</f>
        <v>0.17500000000000004</v>
      </c>
    </row>
    <row r="45" spans="2:5">
      <c r="D45" s="513">
        <f>SUM(D38:D44)</f>
        <v>1</v>
      </c>
      <c r="E45" s="513">
        <v>1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B1:AO222"/>
  <sheetViews>
    <sheetView zoomScale="90" zoomScaleNormal="90" workbookViewId="0">
      <pane xSplit="2" ySplit="3" topLeftCell="N4" activePane="bottomRight" state="frozen"/>
      <selection pane="topRight" activeCell="C1" sqref="C1"/>
      <selection pane="bottomLeft" activeCell="A4" sqref="A4"/>
      <selection pane="bottomRight" activeCell="Q11" sqref="Q11"/>
    </sheetView>
  </sheetViews>
  <sheetFormatPr defaultColWidth="9.140625" defaultRowHeight="15"/>
  <cols>
    <col min="1" max="1" width="5.28515625" style="9" customWidth="1"/>
    <col min="2" max="2" width="59.7109375" style="9" bestFit="1" customWidth="1"/>
    <col min="3" max="3" width="2.140625" style="9" bestFit="1" customWidth="1"/>
    <col min="4" max="4" width="16.7109375" style="9" bestFit="1" customWidth="1"/>
    <col min="5" max="5" width="2.140625" style="9" bestFit="1" customWidth="1"/>
    <col min="6" max="10" width="10.7109375" style="9" customWidth="1"/>
    <col min="11" max="11" width="10.7109375" style="24" customWidth="1"/>
    <col min="12" max="14" width="10.7109375" style="9" customWidth="1"/>
    <col min="15" max="15" width="10.7109375" style="24" customWidth="1"/>
    <col min="16" max="18" width="10.7109375" style="9" customWidth="1"/>
    <col min="19" max="19" width="10.7109375" style="24" customWidth="1"/>
    <col min="20" max="21" width="10.7109375" style="9" customWidth="1"/>
    <col min="22" max="23" width="10.7109375" style="24" customWidth="1"/>
    <col min="24" max="24" width="2.7109375" style="9" customWidth="1"/>
    <col min="25" max="25" width="10.85546875" style="25" customWidth="1"/>
    <col min="26" max="26" width="1.7109375" style="9" customWidth="1"/>
    <col min="27" max="27" width="9.28515625" style="9" customWidth="1"/>
    <col min="28" max="28" width="9.28515625" style="9" bestFit="1" customWidth="1"/>
    <col min="29" max="29" width="2.7109375" style="9" customWidth="1"/>
    <col min="30" max="36" width="16.5703125" style="9" customWidth="1"/>
    <col min="37" max="37" width="17.140625" style="9" customWidth="1"/>
    <col min="38" max="38" width="8.140625" style="9" bestFit="1" customWidth="1"/>
    <col min="39" max="40" width="0" style="9" hidden="1" customWidth="1"/>
    <col min="41" max="16384" width="9.140625" style="9"/>
  </cols>
  <sheetData>
    <row r="1" spans="2:41" ht="15.75" thickBot="1"/>
    <row r="2" spans="2:41">
      <c r="B2" s="182" t="s">
        <v>523</v>
      </c>
      <c r="C2" s="183"/>
      <c r="D2" s="546" t="s">
        <v>524</v>
      </c>
      <c r="E2" s="184"/>
      <c r="F2" s="80" t="str">
        <f>'pb verdeelsleutels'!B6</f>
        <v>Geletterde Samenleving</v>
      </c>
      <c r="G2" s="81"/>
      <c r="H2" s="81"/>
      <c r="I2" s="81"/>
      <c r="J2" s="81"/>
      <c r="K2" s="84"/>
      <c r="L2" s="80" t="str">
        <f>'pb verdeelsleutels'!B14</f>
        <v>Participatie in de informatiesamenleving</v>
      </c>
      <c r="M2" s="81"/>
      <c r="N2" s="81"/>
      <c r="O2" s="84"/>
      <c r="P2" s="80" t="str">
        <f>'pb verdeelsleutels'!B20</f>
        <v>Leven Lang Ontwikkelen</v>
      </c>
      <c r="Q2" s="81"/>
      <c r="R2" s="81"/>
      <c r="S2" s="84"/>
      <c r="T2" s="81" t="str">
        <f>'pb verdeelsleutels'!B26</f>
        <v>Leenservice</v>
      </c>
      <c r="U2" s="81"/>
      <c r="V2" s="84"/>
      <c r="W2" s="84" t="str">
        <f>'pb verdeelsleutels'!B31</f>
        <v>Organisatie</v>
      </c>
      <c r="X2" s="184"/>
      <c r="Y2" s="186"/>
      <c r="Z2" s="187"/>
    </row>
    <row r="3" spans="2:41" s="22" customFormat="1" ht="15.75" thickBot="1">
      <c r="B3" s="189"/>
      <c r="C3" s="190"/>
      <c r="D3" s="191"/>
      <c r="E3" s="191"/>
      <c r="F3" s="547" t="str">
        <f>'pb verdeelsleutels'!A7</f>
        <v>1A</v>
      </c>
      <c r="G3" s="548" t="str">
        <f>'pb verdeelsleutels'!A8</f>
        <v>1B</v>
      </c>
      <c r="H3" s="548" t="str">
        <f>'pb verdeelsleutels'!A9</f>
        <v>1C</v>
      </c>
      <c r="I3" s="548" t="str">
        <f>'pb verdeelsleutels'!A10</f>
        <v>1D</v>
      </c>
      <c r="J3" s="548" t="str">
        <f>'pb verdeelsleutels'!A11</f>
        <v>1E</v>
      </c>
      <c r="K3" s="85" t="s">
        <v>525</v>
      </c>
      <c r="L3" s="547" t="str">
        <f>'pb verdeelsleutels'!A15</f>
        <v>2A</v>
      </c>
      <c r="M3" s="548" t="str">
        <f>'pb verdeelsleutels'!A16</f>
        <v>2B</v>
      </c>
      <c r="N3" s="548" t="str">
        <f>'pb verdeelsleutels'!A17</f>
        <v>2C</v>
      </c>
      <c r="O3" s="85" t="s">
        <v>526</v>
      </c>
      <c r="P3" s="547" t="str">
        <f>'pb verdeelsleutels'!A21</f>
        <v>3A</v>
      </c>
      <c r="Q3" s="548" t="str">
        <f>'pb verdeelsleutels'!A22</f>
        <v>3B</v>
      </c>
      <c r="R3" s="548" t="str">
        <f>'pb verdeelsleutels'!A23</f>
        <v>3C</v>
      </c>
      <c r="S3" s="85" t="s">
        <v>527</v>
      </c>
      <c r="T3" s="548" t="str">
        <f>'pb verdeelsleutels'!A27</f>
        <v>4A</v>
      </c>
      <c r="U3" s="548" t="str">
        <f>'pb verdeelsleutels'!A28</f>
        <v>4B</v>
      </c>
      <c r="V3" s="85" t="s">
        <v>528</v>
      </c>
      <c r="W3" s="85">
        <f>'pb verdeelsleutels'!A31</f>
        <v>5</v>
      </c>
      <c r="X3" s="193"/>
      <c r="Y3" s="195" t="s">
        <v>73</v>
      </c>
      <c r="Z3" s="196"/>
      <c r="AD3" s="368" t="s">
        <v>529</v>
      </c>
      <c r="AE3" s="368" t="s">
        <v>530</v>
      </c>
      <c r="AF3" s="368" t="s">
        <v>531</v>
      </c>
      <c r="AG3" s="368" t="s">
        <v>532</v>
      </c>
      <c r="AH3" s="368" t="s">
        <v>533</v>
      </c>
      <c r="AI3" s="368" t="s">
        <v>534</v>
      </c>
      <c r="AJ3" s="368" t="s">
        <v>535</v>
      </c>
      <c r="AK3" s="368" t="s">
        <v>536</v>
      </c>
      <c r="AM3" s="549" t="s">
        <v>537</v>
      </c>
      <c r="AN3" s="549" t="s">
        <v>538</v>
      </c>
    </row>
    <row r="4" spans="2:41">
      <c r="B4" s="426"/>
      <c r="C4" s="427"/>
      <c r="D4" s="550"/>
      <c r="E4" s="550"/>
      <c r="F4" s="551"/>
      <c r="G4" s="550"/>
      <c r="H4" s="550"/>
      <c r="I4" s="550"/>
      <c r="J4" s="550"/>
      <c r="K4" s="211">
        <f t="shared" ref="K4:K16" si="0">SUM(F4:J4)</f>
        <v>0</v>
      </c>
      <c r="L4" s="551"/>
      <c r="M4" s="550"/>
      <c r="N4" s="550"/>
      <c r="O4" s="211">
        <f t="shared" ref="O4:O17" si="1">SUM(L4:N4)</f>
        <v>0</v>
      </c>
      <c r="P4" s="551"/>
      <c r="Q4" s="550"/>
      <c r="R4" s="550"/>
      <c r="S4" s="211">
        <f t="shared" ref="S4:S10" si="2">SUM(P4:R4)</f>
        <v>0</v>
      </c>
      <c r="T4" s="551"/>
      <c r="U4" s="550"/>
      <c r="V4" s="211">
        <f t="shared" ref="V4:V10" si="3">SUM(T4:U4)</f>
        <v>0</v>
      </c>
      <c r="W4" s="267">
        <f>D4-K4-O4-S4-V4</f>
        <v>0</v>
      </c>
      <c r="X4" s="552"/>
      <c r="Y4" s="212">
        <f>O4+S4+V4+K4+W4</f>
        <v>0</v>
      </c>
      <c r="Z4" s="553"/>
      <c r="AA4" s="363">
        <f t="shared" ref="AA4:AA15" si="4">Y4-D4</f>
        <v>0</v>
      </c>
    </row>
    <row r="5" spans="2:41">
      <c r="B5" s="507" t="s">
        <v>539</v>
      </c>
      <c r="C5" s="427"/>
      <c r="D5" s="550">
        <v>36</v>
      </c>
      <c r="E5" s="550"/>
      <c r="F5" s="551"/>
      <c r="G5" s="550"/>
      <c r="H5" s="550"/>
      <c r="I5" s="550"/>
      <c r="J5" s="550"/>
      <c r="K5" s="211">
        <f t="shared" si="0"/>
        <v>0</v>
      </c>
      <c r="L5" s="551"/>
      <c r="M5" s="550"/>
      <c r="N5" s="550"/>
      <c r="O5" s="211">
        <f t="shared" si="1"/>
        <v>0</v>
      </c>
      <c r="P5" s="551"/>
      <c r="Q5" s="550"/>
      <c r="R5" s="554"/>
      <c r="S5" s="364">
        <f t="shared" si="2"/>
        <v>0</v>
      </c>
      <c r="T5" s="555">
        <v>18</v>
      </c>
      <c r="U5" s="554">
        <v>18</v>
      </c>
      <c r="V5" s="211">
        <f t="shared" si="3"/>
        <v>36</v>
      </c>
      <c r="W5" s="267">
        <f t="shared" ref="W5:W16" si="5">D5-K5-O5-S5-V5</f>
        <v>0</v>
      </c>
      <c r="X5" s="552"/>
      <c r="Y5" s="212">
        <f t="shared" ref="Y5:Y16" si="6">O5+S5+V5+K5+W5</f>
        <v>36</v>
      </c>
      <c r="Z5" s="553"/>
      <c r="AA5" s="363">
        <f t="shared" si="4"/>
        <v>0</v>
      </c>
      <c r="AD5" s="437">
        <v>3100</v>
      </c>
      <c r="AE5" s="437">
        <f>AD5*0.08</f>
        <v>248</v>
      </c>
      <c r="AF5" s="437">
        <f>(AD5+AE5)*0.04</f>
        <v>133.92000000000002</v>
      </c>
      <c r="AG5" s="437">
        <f>SUM(AD5:AF5)</f>
        <v>3481.92</v>
      </c>
      <c r="AH5" s="437">
        <f>AG5*15%</f>
        <v>522.28800000000001</v>
      </c>
      <c r="AI5" s="437">
        <f>AG5*15%</f>
        <v>522.28800000000001</v>
      </c>
      <c r="AJ5" s="437">
        <f>SUM(AG5:AI5)*12</f>
        <v>54317.952000000005</v>
      </c>
      <c r="AK5" s="438">
        <f>AJ5*(1+'V en W'!$Y$6)</f>
        <v>55404.311040000008</v>
      </c>
      <c r="AM5" s="289">
        <v>6</v>
      </c>
      <c r="AN5" s="289">
        <v>3</v>
      </c>
    </row>
    <row r="6" spans="2:41">
      <c r="B6" s="507" t="s">
        <v>540</v>
      </c>
      <c r="C6" s="427"/>
      <c r="D6" s="550">
        <v>36</v>
      </c>
      <c r="E6" s="550"/>
      <c r="F6" s="551"/>
      <c r="G6" s="550"/>
      <c r="H6" s="550"/>
      <c r="I6" s="550"/>
      <c r="J6" s="550"/>
      <c r="K6" s="211">
        <f t="shared" si="0"/>
        <v>0</v>
      </c>
      <c r="L6" s="551"/>
      <c r="M6" s="550"/>
      <c r="N6" s="550"/>
      <c r="O6" s="211">
        <f t="shared" si="1"/>
        <v>0</v>
      </c>
      <c r="P6" s="551"/>
      <c r="Q6" s="550"/>
      <c r="R6" s="550"/>
      <c r="S6" s="211">
        <f t="shared" si="2"/>
        <v>0</v>
      </c>
      <c r="T6" s="551">
        <v>18</v>
      </c>
      <c r="U6" s="550">
        <v>18</v>
      </c>
      <c r="V6" s="211">
        <f t="shared" si="3"/>
        <v>36</v>
      </c>
      <c r="W6" s="267">
        <f t="shared" si="5"/>
        <v>0</v>
      </c>
      <c r="X6" s="552"/>
      <c r="Y6" s="212">
        <f t="shared" si="6"/>
        <v>36</v>
      </c>
      <c r="Z6" s="553"/>
      <c r="AA6" s="363">
        <f t="shared" si="4"/>
        <v>0</v>
      </c>
      <c r="AD6" s="437">
        <v>3200</v>
      </c>
      <c r="AE6" s="437">
        <f t="shared" ref="AE6:AE15" si="7">AD6*0.08</f>
        <v>256</v>
      </c>
      <c r="AF6" s="437">
        <f t="shared" ref="AF6:AF15" si="8">(AD6+AE6)*0.04</f>
        <v>138.24</v>
      </c>
      <c r="AG6" s="437">
        <f t="shared" ref="AG6:AG15" si="9">SUM(AD6:AF6)</f>
        <v>3594.24</v>
      </c>
      <c r="AH6" s="437">
        <f t="shared" ref="AH6:AH15" si="10">AG6*15%</f>
        <v>539.13599999999997</v>
      </c>
      <c r="AI6" s="437">
        <f t="shared" ref="AI6:AI15" si="11">AG6*15%</f>
        <v>539.13599999999997</v>
      </c>
      <c r="AJ6" s="437">
        <f t="shared" ref="AJ6:AJ15" si="12">SUM(AG6:AI6)*12</f>
        <v>56070.144000000008</v>
      </c>
      <c r="AK6" s="438">
        <f>AJ6*(1+'V en W'!$Y$6)</f>
        <v>57191.546880000009</v>
      </c>
      <c r="AM6" s="289">
        <v>6</v>
      </c>
      <c r="AN6" s="289">
        <v>9</v>
      </c>
    </row>
    <row r="7" spans="2:41">
      <c r="B7" s="507" t="s">
        <v>541</v>
      </c>
      <c r="C7" s="427"/>
      <c r="D7" s="550">
        <v>36</v>
      </c>
      <c r="E7" s="550"/>
      <c r="F7" s="551"/>
      <c r="G7" s="550"/>
      <c r="H7" s="550"/>
      <c r="I7" s="550"/>
      <c r="J7" s="550"/>
      <c r="K7" s="211">
        <f t="shared" si="0"/>
        <v>0</v>
      </c>
      <c r="L7" s="551"/>
      <c r="M7" s="550"/>
      <c r="N7" s="550"/>
      <c r="O7" s="211">
        <f t="shared" si="1"/>
        <v>0</v>
      </c>
      <c r="P7" s="551"/>
      <c r="Q7" s="550"/>
      <c r="R7" s="550"/>
      <c r="S7" s="211">
        <f t="shared" si="2"/>
        <v>0</v>
      </c>
      <c r="T7" s="551">
        <v>12</v>
      </c>
      <c r="U7" s="554">
        <v>24</v>
      </c>
      <c r="V7" s="211">
        <f t="shared" si="3"/>
        <v>36</v>
      </c>
      <c r="W7" s="267">
        <f t="shared" si="5"/>
        <v>0</v>
      </c>
      <c r="X7" s="552"/>
      <c r="Y7" s="212">
        <f t="shared" si="6"/>
        <v>36</v>
      </c>
      <c r="Z7" s="553"/>
      <c r="AA7" s="363">
        <f t="shared" si="4"/>
        <v>0</v>
      </c>
      <c r="AB7" s="556"/>
      <c r="AD7" s="437">
        <v>3250</v>
      </c>
      <c r="AE7" s="437">
        <f t="shared" si="7"/>
        <v>260</v>
      </c>
      <c r="AF7" s="437">
        <f t="shared" si="8"/>
        <v>140.4</v>
      </c>
      <c r="AG7" s="437">
        <f t="shared" si="9"/>
        <v>3650.4</v>
      </c>
      <c r="AH7" s="437">
        <f t="shared" si="10"/>
        <v>547.55999999999995</v>
      </c>
      <c r="AI7" s="437">
        <f t="shared" si="11"/>
        <v>547.55999999999995</v>
      </c>
      <c r="AJ7" s="437">
        <f t="shared" si="12"/>
        <v>56946.240000000005</v>
      </c>
      <c r="AK7" s="438">
        <f>AJ7*(1+'V en W'!$Y$6)</f>
        <v>58085.164800000006</v>
      </c>
      <c r="AM7" s="289">
        <v>5</v>
      </c>
      <c r="AN7" s="289">
        <v>10</v>
      </c>
    </row>
    <row r="8" spans="2:41">
      <c r="B8" s="507" t="s">
        <v>542</v>
      </c>
      <c r="C8" s="427"/>
      <c r="D8" s="550">
        <v>16</v>
      </c>
      <c r="E8" s="550"/>
      <c r="F8" s="551"/>
      <c r="G8" s="550"/>
      <c r="H8" s="550"/>
      <c r="I8" s="550"/>
      <c r="J8" s="550"/>
      <c r="K8" s="211">
        <f t="shared" ref="K8" si="13">SUM(F8:J8)</f>
        <v>0</v>
      </c>
      <c r="L8" s="551"/>
      <c r="M8" s="550"/>
      <c r="N8" s="550"/>
      <c r="O8" s="211">
        <f t="shared" si="1"/>
        <v>0</v>
      </c>
      <c r="P8" s="551">
        <v>4</v>
      </c>
      <c r="Q8" s="550">
        <v>4</v>
      </c>
      <c r="R8" s="550">
        <v>2</v>
      </c>
      <c r="S8" s="211">
        <f t="shared" si="2"/>
        <v>10</v>
      </c>
      <c r="T8" s="551">
        <v>2</v>
      </c>
      <c r="U8" s="550">
        <v>2</v>
      </c>
      <c r="V8" s="211">
        <f t="shared" si="3"/>
        <v>4</v>
      </c>
      <c r="W8" s="267">
        <f t="shared" si="5"/>
        <v>2</v>
      </c>
      <c r="X8" s="552"/>
      <c r="Y8" s="212">
        <f t="shared" si="6"/>
        <v>16</v>
      </c>
      <c r="Z8" s="553"/>
      <c r="AA8" s="363">
        <f t="shared" si="4"/>
        <v>0</v>
      </c>
      <c r="AD8" s="437">
        <v>1400</v>
      </c>
      <c r="AE8" s="437">
        <f t="shared" si="7"/>
        <v>112</v>
      </c>
      <c r="AF8" s="437">
        <f t="shared" si="8"/>
        <v>60.480000000000004</v>
      </c>
      <c r="AG8" s="437">
        <f t="shared" si="9"/>
        <v>1572.48</v>
      </c>
      <c r="AH8" s="437">
        <f t="shared" si="10"/>
        <v>235.87199999999999</v>
      </c>
      <c r="AI8" s="437">
        <f t="shared" si="11"/>
        <v>235.87199999999999</v>
      </c>
      <c r="AJ8" s="437">
        <f t="shared" si="12"/>
        <v>24530.688000000002</v>
      </c>
      <c r="AK8" s="438">
        <f>AJ8*(1+'V en W'!$Y$6)</f>
        <v>25021.301760000002</v>
      </c>
      <c r="AM8" s="289">
        <v>6</v>
      </c>
      <c r="AN8" s="289">
        <v>9</v>
      </c>
    </row>
    <row r="9" spans="2:41">
      <c r="B9" s="507" t="s">
        <v>543</v>
      </c>
      <c r="C9" s="427"/>
      <c r="D9" s="550">
        <v>36</v>
      </c>
      <c r="E9" s="550"/>
      <c r="F9" s="551"/>
      <c r="G9" s="550"/>
      <c r="H9" s="550"/>
      <c r="I9" s="550"/>
      <c r="J9" s="550"/>
      <c r="K9" s="211">
        <f t="shared" ref="K9" si="14">SUM(F9:J9)</f>
        <v>0</v>
      </c>
      <c r="L9" s="551">
        <v>10</v>
      </c>
      <c r="M9" s="550">
        <v>10</v>
      </c>
      <c r="N9" s="550">
        <v>10</v>
      </c>
      <c r="O9" s="211">
        <f t="shared" si="1"/>
        <v>30</v>
      </c>
      <c r="P9" s="551"/>
      <c r="Q9" s="550"/>
      <c r="R9" s="550"/>
      <c r="S9" s="211">
        <f t="shared" si="2"/>
        <v>0</v>
      </c>
      <c r="T9" s="551"/>
      <c r="U9" s="550"/>
      <c r="V9" s="211">
        <f t="shared" si="3"/>
        <v>0</v>
      </c>
      <c r="W9" s="267">
        <f t="shared" si="5"/>
        <v>6</v>
      </c>
      <c r="X9" s="552"/>
      <c r="Y9" s="212">
        <f t="shared" si="6"/>
        <v>36</v>
      </c>
      <c r="Z9" s="553"/>
      <c r="AA9" s="363">
        <f t="shared" si="4"/>
        <v>0</v>
      </c>
      <c r="AD9" s="437">
        <v>4100</v>
      </c>
      <c r="AE9" s="437">
        <f t="shared" si="7"/>
        <v>328</v>
      </c>
      <c r="AF9" s="437">
        <f t="shared" si="8"/>
        <v>177.12</v>
      </c>
      <c r="AG9" s="437">
        <f t="shared" si="9"/>
        <v>4605.12</v>
      </c>
      <c r="AH9" s="437">
        <f t="shared" si="10"/>
        <v>690.76799999999992</v>
      </c>
      <c r="AI9" s="437">
        <f t="shared" si="11"/>
        <v>690.76799999999992</v>
      </c>
      <c r="AJ9" s="437">
        <f t="shared" si="12"/>
        <v>71839.872000000003</v>
      </c>
      <c r="AK9" s="438">
        <f>AJ9*(1+'V en W'!$Y$6)</f>
        <v>73276.669439999998</v>
      </c>
      <c r="AM9" s="289">
        <v>7</v>
      </c>
      <c r="AN9" s="289">
        <v>9</v>
      </c>
    </row>
    <row r="10" spans="2:41">
      <c r="B10" s="507" t="s">
        <v>544</v>
      </c>
      <c r="C10" s="427"/>
      <c r="D10" s="550">
        <v>36</v>
      </c>
      <c r="E10" s="550"/>
      <c r="F10" s="551">
        <v>8</v>
      </c>
      <c r="G10" s="550">
        <v>8</v>
      </c>
      <c r="H10" s="550">
        <v>8</v>
      </c>
      <c r="I10" s="550">
        <v>8</v>
      </c>
      <c r="J10" s="550">
        <v>4</v>
      </c>
      <c r="K10" s="211">
        <f t="shared" ref="K10:K14" si="15">SUM(F10:J10)</f>
        <v>36</v>
      </c>
      <c r="L10" s="551"/>
      <c r="M10" s="550"/>
      <c r="N10" s="550"/>
      <c r="O10" s="211">
        <f t="shared" si="1"/>
        <v>0</v>
      </c>
      <c r="P10" s="551"/>
      <c r="Q10" s="550"/>
      <c r="R10" s="550"/>
      <c r="S10" s="211">
        <f t="shared" si="2"/>
        <v>0</v>
      </c>
      <c r="T10" s="551"/>
      <c r="U10" s="550"/>
      <c r="V10" s="211">
        <f t="shared" si="3"/>
        <v>0</v>
      </c>
      <c r="W10" s="267">
        <f t="shared" si="5"/>
        <v>0</v>
      </c>
      <c r="X10" s="552"/>
      <c r="Y10" s="212">
        <f t="shared" si="6"/>
        <v>36</v>
      </c>
      <c r="Z10" s="553"/>
      <c r="AA10" s="363">
        <f t="shared" si="4"/>
        <v>0</v>
      </c>
      <c r="AD10" s="437">
        <v>3300</v>
      </c>
      <c r="AE10" s="437">
        <f t="shared" si="7"/>
        <v>264</v>
      </c>
      <c r="AF10" s="437">
        <f t="shared" si="8"/>
        <v>142.56</v>
      </c>
      <c r="AG10" s="437">
        <f t="shared" si="9"/>
        <v>3706.56</v>
      </c>
      <c r="AH10" s="437">
        <f t="shared" si="10"/>
        <v>555.98399999999992</v>
      </c>
      <c r="AI10" s="437">
        <f t="shared" si="11"/>
        <v>555.98399999999992</v>
      </c>
      <c r="AJ10" s="437">
        <f t="shared" si="12"/>
        <v>57822.336000000003</v>
      </c>
      <c r="AK10" s="438">
        <f>AJ10*(1+'V en W'!$Y$6)</f>
        <v>58978.782720000003</v>
      </c>
      <c r="AM10" s="289">
        <v>8</v>
      </c>
      <c r="AN10" s="289">
        <v>0</v>
      </c>
      <c r="AO10" s="556"/>
    </row>
    <row r="11" spans="2:41">
      <c r="B11" s="507" t="s">
        <v>545</v>
      </c>
      <c r="C11" s="427"/>
      <c r="D11" s="550">
        <v>16</v>
      </c>
      <c r="E11" s="550"/>
      <c r="F11" s="551"/>
      <c r="G11" s="550"/>
      <c r="H11" s="550"/>
      <c r="I11" s="550"/>
      <c r="J11" s="550"/>
      <c r="K11" s="211">
        <f t="shared" si="15"/>
        <v>0</v>
      </c>
      <c r="L11" s="551"/>
      <c r="M11" s="550"/>
      <c r="N11" s="550"/>
      <c r="O11" s="211">
        <f t="shared" si="1"/>
        <v>0</v>
      </c>
      <c r="P11" s="551">
        <v>8</v>
      </c>
      <c r="Q11" s="550">
        <v>4</v>
      </c>
      <c r="R11" s="550">
        <v>4</v>
      </c>
      <c r="S11" s="211">
        <f t="shared" ref="S11:S14" si="16">SUM(P11:R11)</f>
        <v>16</v>
      </c>
      <c r="T11" s="551"/>
      <c r="U11" s="550"/>
      <c r="V11" s="211">
        <f t="shared" ref="V11:V14" si="17">SUM(T11:U11)</f>
        <v>0</v>
      </c>
      <c r="W11" s="267">
        <f t="shared" si="5"/>
        <v>0</v>
      </c>
      <c r="X11" s="552"/>
      <c r="Y11" s="212">
        <f t="shared" si="6"/>
        <v>16</v>
      </c>
      <c r="Z11" s="553"/>
      <c r="AA11" s="363">
        <f t="shared" si="4"/>
        <v>0</v>
      </c>
      <c r="AD11" s="437">
        <v>1600</v>
      </c>
      <c r="AE11" s="437">
        <f t="shared" si="7"/>
        <v>128</v>
      </c>
      <c r="AF11" s="437">
        <f t="shared" si="8"/>
        <v>69.12</v>
      </c>
      <c r="AG11" s="437">
        <f t="shared" si="9"/>
        <v>1797.12</v>
      </c>
      <c r="AH11" s="437">
        <f t="shared" si="10"/>
        <v>269.56799999999998</v>
      </c>
      <c r="AI11" s="437">
        <f t="shared" si="11"/>
        <v>269.56799999999998</v>
      </c>
      <c r="AJ11" s="437">
        <f t="shared" si="12"/>
        <v>28035.072000000004</v>
      </c>
      <c r="AK11" s="438">
        <f>AJ11*(1+'V en W'!$Y$6)</f>
        <v>28595.773440000004</v>
      </c>
      <c r="AM11" s="289">
        <v>5</v>
      </c>
      <c r="AN11" s="289">
        <v>3</v>
      </c>
    </row>
    <row r="12" spans="2:41">
      <c r="B12" s="507" t="s">
        <v>546</v>
      </c>
      <c r="C12" s="427"/>
      <c r="D12" s="550">
        <v>16</v>
      </c>
      <c r="E12" s="550"/>
      <c r="F12" s="551"/>
      <c r="G12" s="550"/>
      <c r="H12" s="550"/>
      <c r="I12" s="550"/>
      <c r="J12" s="550"/>
      <c r="K12" s="211">
        <f t="shared" si="15"/>
        <v>0</v>
      </c>
      <c r="L12" s="551"/>
      <c r="M12" s="550"/>
      <c r="N12" s="550"/>
      <c r="O12" s="211">
        <f t="shared" si="1"/>
        <v>0</v>
      </c>
      <c r="P12" s="551">
        <v>8</v>
      </c>
      <c r="Q12" s="550">
        <v>4</v>
      </c>
      <c r="R12" s="554">
        <v>4</v>
      </c>
      <c r="S12" s="364">
        <f t="shared" si="16"/>
        <v>16</v>
      </c>
      <c r="T12" s="551"/>
      <c r="U12" s="550"/>
      <c r="V12" s="211">
        <f t="shared" si="17"/>
        <v>0</v>
      </c>
      <c r="W12" s="267">
        <f t="shared" si="5"/>
        <v>0</v>
      </c>
      <c r="X12" s="552"/>
      <c r="Y12" s="212">
        <f t="shared" si="6"/>
        <v>16</v>
      </c>
      <c r="Z12" s="553"/>
      <c r="AA12" s="363">
        <f t="shared" si="4"/>
        <v>0</v>
      </c>
      <c r="AD12" s="437">
        <v>1800</v>
      </c>
      <c r="AE12" s="437">
        <f t="shared" si="7"/>
        <v>144</v>
      </c>
      <c r="AF12" s="437">
        <f t="shared" si="8"/>
        <v>77.760000000000005</v>
      </c>
      <c r="AG12" s="437">
        <f t="shared" si="9"/>
        <v>2021.76</v>
      </c>
      <c r="AH12" s="437">
        <f t="shared" si="10"/>
        <v>303.26400000000001</v>
      </c>
      <c r="AI12" s="437">
        <f t="shared" si="11"/>
        <v>303.26400000000001</v>
      </c>
      <c r="AJ12" s="437">
        <f t="shared" si="12"/>
        <v>31539.455999999998</v>
      </c>
      <c r="AK12" s="438">
        <f>AJ12*(1+'V en W'!$Y$6)</f>
        <v>32170.24512</v>
      </c>
      <c r="AM12" s="289">
        <v>7</v>
      </c>
      <c r="AN12" s="289">
        <v>6</v>
      </c>
    </row>
    <row r="13" spans="2:41">
      <c r="B13" s="507" t="s">
        <v>547</v>
      </c>
      <c r="C13" s="427"/>
      <c r="D13" s="550">
        <v>36</v>
      </c>
      <c r="E13" s="550"/>
      <c r="F13" s="551">
        <v>8</v>
      </c>
      <c r="G13" s="550">
        <v>8</v>
      </c>
      <c r="H13" s="550">
        <v>8</v>
      </c>
      <c r="I13" s="550">
        <v>8</v>
      </c>
      <c r="J13" s="550">
        <v>4</v>
      </c>
      <c r="K13" s="211">
        <f t="shared" si="15"/>
        <v>36</v>
      </c>
      <c r="L13" s="551"/>
      <c r="M13" s="550"/>
      <c r="N13" s="550"/>
      <c r="O13" s="211">
        <f t="shared" si="1"/>
        <v>0</v>
      </c>
      <c r="P13" s="551"/>
      <c r="Q13" s="550"/>
      <c r="R13" s="550"/>
      <c r="S13" s="211">
        <f t="shared" si="16"/>
        <v>0</v>
      </c>
      <c r="T13" s="551"/>
      <c r="U13" s="550"/>
      <c r="V13" s="211">
        <f t="shared" si="17"/>
        <v>0</v>
      </c>
      <c r="W13" s="267">
        <f t="shared" si="5"/>
        <v>0</v>
      </c>
      <c r="X13" s="552"/>
      <c r="Y13" s="212">
        <f t="shared" si="6"/>
        <v>36</v>
      </c>
      <c r="Z13" s="553"/>
      <c r="AA13" s="363">
        <f t="shared" si="4"/>
        <v>0</v>
      </c>
      <c r="AD13" s="437">
        <v>4100</v>
      </c>
      <c r="AE13" s="437">
        <f t="shared" si="7"/>
        <v>328</v>
      </c>
      <c r="AF13" s="437">
        <f t="shared" si="8"/>
        <v>177.12</v>
      </c>
      <c r="AG13" s="437">
        <f t="shared" si="9"/>
        <v>4605.12</v>
      </c>
      <c r="AH13" s="437">
        <f t="shared" si="10"/>
        <v>690.76799999999992</v>
      </c>
      <c r="AI13" s="437">
        <f t="shared" si="11"/>
        <v>690.76799999999992</v>
      </c>
      <c r="AJ13" s="437">
        <f t="shared" si="12"/>
        <v>71839.872000000003</v>
      </c>
      <c r="AK13" s="438">
        <f>AJ13*(1+'V en W'!$Y$6)</f>
        <v>73276.669439999998</v>
      </c>
      <c r="AM13" s="289">
        <v>6</v>
      </c>
      <c r="AN13" s="289">
        <v>9</v>
      </c>
    </row>
    <row r="14" spans="2:41">
      <c r="B14" s="507" t="s">
        <v>548</v>
      </c>
      <c r="C14" s="427"/>
      <c r="D14" s="554">
        <v>36</v>
      </c>
      <c r="E14" s="554"/>
      <c r="F14" s="555"/>
      <c r="G14" s="554"/>
      <c r="H14" s="554"/>
      <c r="I14" s="554"/>
      <c r="J14" s="554"/>
      <c r="K14" s="211">
        <f t="shared" si="15"/>
        <v>0</v>
      </c>
      <c r="L14" s="555">
        <v>8</v>
      </c>
      <c r="M14" s="554">
        <v>8</v>
      </c>
      <c r="N14" s="554">
        <v>8</v>
      </c>
      <c r="O14" s="211">
        <f t="shared" si="1"/>
        <v>24</v>
      </c>
      <c r="P14" s="555"/>
      <c r="Q14" s="554"/>
      <c r="R14" s="554"/>
      <c r="S14" s="211">
        <f t="shared" si="16"/>
        <v>0</v>
      </c>
      <c r="T14" s="555">
        <v>4</v>
      </c>
      <c r="U14" s="554">
        <v>4</v>
      </c>
      <c r="V14" s="211">
        <f t="shared" si="17"/>
        <v>8</v>
      </c>
      <c r="W14" s="267">
        <f t="shared" si="5"/>
        <v>4</v>
      </c>
      <c r="X14" s="552"/>
      <c r="Y14" s="212">
        <f t="shared" si="6"/>
        <v>36</v>
      </c>
      <c r="Z14" s="553"/>
      <c r="AA14" s="363">
        <f t="shared" si="4"/>
        <v>0</v>
      </c>
      <c r="AD14" s="437">
        <v>3800</v>
      </c>
      <c r="AE14" s="437">
        <f t="shared" si="7"/>
        <v>304</v>
      </c>
      <c r="AF14" s="437">
        <f t="shared" si="8"/>
        <v>164.16</v>
      </c>
      <c r="AG14" s="437">
        <f t="shared" si="9"/>
        <v>4268.16</v>
      </c>
      <c r="AH14" s="437">
        <f t="shared" si="10"/>
        <v>640.22399999999993</v>
      </c>
      <c r="AI14" s="437">
        <f t="shared" si="11"/>
        <v>640.22399999999993</v>
      </c>
      <c r="AJ14" s="437">
        <f t="shared" si="12"/>
        <v>66583.296000000002</v>
      </c>
      <c r="AK14" s="438">
        <f>AJ14*(1+'V en W'!$Y$6)</f>
        <v>67914.961920000002</v>
      </c>
      <c r="AM14" s="289">
        <v>1</v>
      </c>
      <c r="AN14" s="289">
        <v>0</v>
      </c>
    </row>
    <row r="15" spans="2:41">
      <c r="B15" s="507" t="s">
        <v>549</v>
      </c>
      <c r="C15" s="427"/>
      <c r="D15" s="554">
        <v>36</v>
      </c>
      <c r="E15" s="554"/>
      <c r="F15" s="551">
        <v>8</v>
      </c>
      <c r="G15" s="550">
        <v>8</v>
      </c>
      <c r="H15" s="550">
        <v>8</v>
      </c>
      <c r="I15" s="550">
        <v>8</v>
      </c>
      <c r="J15" s="550">
        <v>4</v>
      </c>
      <c r="K15" s="364">
        <f t="shared" ref="K15" si="18">SUM(F15:J15)</f>
        <v>36</v>
      </c>
      <c r="L15" s="555"/>
      <c r="M15" s="554"/>
      <c r="N15" s="554"/>
      <c r="O15" s="364">
        <f t="shared" ref="O15" si="19">SUM(L15:N15)</f>
        <v>0</v>
      </c>
      <c r="P15" s="551"/>
      <c r="Q15" s="550"/>
      <c r="R15" s="550"/>
      <c r="S15" s="211">
        <f t="shared" ref="S15" si="20">SUM(P15:R15)</f>
        <v>0</v>
      </c>
      <c r="T15" s="551"/>
      <c r="U15" s="550"/>
      <c r="V15" s="211">
        <f t="shared" ref="V15" si="21">SUM(T15:U15)</f>
        <v>0</v>
      </c>
      <c r="W15" s="267">
        <f t="shared" si="5"/>
        <v>0</v>
      </c>
      <c r="X15" s="552"/>
      <c r="Y15" s="212">
        <f t="shared" si="6"/>
        <v>36</v>
      </c>
      <c r="Z15" s="553"/>
      <c r="AA15" s="363">
        <f t="shared" si="4"/>
        <v>0</v>
      </c>
      <c r="AD15" s="437">
        <v>3600</v>
      </c>
      <c r="AE15" s="437">
        <f t="shared" si="7"/>
        <v>288</v>
      </c>
      <c r="AF15" s="437">
        <f t="shared" si="8"/>
        <v>155.52000000000001</v>
      </c>
      <c r="AG15" s="437">
        <f t="shared" si="9"/>
        <v>4043.52</v>
      </c>
      <c r="AH15" s="437">
        <f t="shared" si="10"/>
        <v>606.52800000000002</v>
      </c>
      <c r="AI15" s="437">
        <f t="shared" si="11"/>
        <v>606.52800000000002</v>
      </c>
      <c r="AJ15" s="437">
        <f t="shared" si="12"/>
        <v>63078.911999999997</v>
      </c>
      <c r="AK15" s="438">
        <f>AJ15*(1+'V en W'!$Y$6)</f>
        <v>64340.490239999999</v>
      </c>
      <c r="AM15" s="289">
        <v>6</v>
      </c>
      <c r="AN15" s="289">
        <v>8</v>
      </c>
    </row>
    <row r="16" spans="2:41">
      <c r="B16" s="428"/>
      <c r="C16" s="429"/>
      <c r="D16" s="557"/>
      <c r="E16" s="557"/>
      <c r="F16" s="558"/>
      <c r="G16" s="557"/>
      <c r="H16" s="557"/>
      <c r="I16" s="557"/>
      <c r="J16" s="557"/>
      <c r="K16" s="213">
        <f t="shared" si="0"/>
        <v>0</v>
      </c>
      <c r="L16" s="558"/>
      <c r="M16" s="557"/>
      <c r="N16" s="557"/>
      <c r="O16" s="213">
        <f t="shared" si="1"/>
        <v>0</v>
      </c>
      <c r="P16" s="558"/>
      <c r="Q16" s="557"/>
      <c r="R16" s="557"/>
      <c r="S16" s="213">
        <f>SUM(P16:R16)</f>
        <v>0</v>
      </c>
      <c r="T16" s="558"/>
      <c r="U16" s="557"/>
      <c r="V16" s="213">
        <f>SUM(T16:U16)</f>
        <v>0</v>
      </c>
      <c r="W16" s="268">
        <f t="shared" si="5"/>
        <v>0</v>
      </c>
      <c r="X16" s="559"/>
      <c r="Y16" s="214">
        <f t="shared" si="6"/>
        <v>0</v>
      </c>
      <c r="Z16" s="553"/>
      <c r="AD16" s="439"/>
      <c r="AE16" s="439">
        <f>AD16*0.08</f>
        <v>0</v>
      </c>
      <c r="AF16" s="439">
        <f>(AD16+AE16)*0.04</f>
        <v>0</v>
      </c>
      <c r="AG16" s="439">
        <f>SUM(AD16:AF16)</f>
        <v>0</v>
      </c>
      <c r="AH16" s="439">
        <f>AG16*15%</f>
        <v>0</v>
      </c>
      <c r="AI16" s="439">
        <f>AG16*15%</f>
        <v>0</v>
      </c>
      <c r="AJ16" s="439">
        <f>SUM(AG16:AI16)*12</f>
        <v>0</v>
      </c>
      <c r="AK16" s="440">
        <f>AJ16*(1+'V en W'!$Y$6)</f>
        <v>0</v>
      </c>
      <c r="AM16" s="289"/>
      <c r="AN16" s="289"/>
    </row>
    <row r="17" spans="2:41">
      <c r="B17" s="201" t="str">
        <f>"Frontoffice "&amp;alg!$A$13</f>
        <v>Frontoffice Vestiging 1</v>
      </c>
      <c r="C17" s="202"/>
      <c r="D17" s="215">
        <f>SUM(D4:D16)</f>
        <v>336</v>
      </c>
      <c r="E17" s="215"/>
      <c r="F17" s="225">
        <f>SUM(F4:F16)</f>
        <v>24</v>
      </c>
      <c r="G17" s="215">
        <f>SUM(G4:G16)</f>
        <v>24</v>
      </c>
      <c r="H17" s="215">
        <f>SUM(H4:H16)</f>
        <v>24</v>
      </c>
      <c r="I17" s="215">
        <f>SUM(I4:I16)</f>
        <v>24</v>
      </c>
      <c r="J17" s="215">
        <f>SUM(J4:J16)</f>
        <v>12</v>
      </c>
      <c r="K17" s="211">
        <f>SUM(F17:J17)</f>
        <v>108</v>
      </c>
      <c r="L17" s="225">
        <f>SUM(L4:L16)</f>
        <v>18</v>
      </c>
      <c r="M17" s="215">
        <f>SUM(M4:M16)</f>
        <v>18</v>
      </c>
      <c r="N17" s="215">
        <f>SUM(N4:N16)</f>
        <v>18</v>
      </c>
      <c r="O17" s="211">
        <f t="shared" si="1"/>
        <v>54</v>
      </c>
      <c r="P17" s="225">
        <f>SUM(P4:P16)</f>
        <v>20</v>
      </c>
      <c r="Q17" s="215">
        <f>SUM(Q4:Q16)</f>
        <v>12</v>
      </c>
      <c r="R17" s="215">
        <f>SUM(R4:R16)</f>
        <v>10</v>
      </c>
      <c r="S17" s="211">
        <f>SUM(P17:R17)</f>
        <v>42</v>
      </c>
      <c r="T17" s="225">
        <f>SUM(T4:T16)</f>
        <v>54</v>
      </c>
      <c r="U17" s="215">
        <f>SUM(U4:U16)</f>
        <v>66</v>
      </c>
      <c r="V17" s="211">
        <f>SUM(T17:U17)</f>
        <v>120</v>
      </c>
      <c r="W17" s="211">
        <f>SUM(W4:W16)</f>
        <v>12</v>
      </c>
      <c r="X17" s="226"/>
      <c r="Y17" s="212">
        <f>O17+S17+V17+K17+W17</f>
        <v>336</v>
      </c>
      <c r="Z17" s="215"/>
      <c r="AD17" s="437">
        <f t="shared" ref="AD17:AK17" si="22">SUM(AD4:AD16)</f>
        <v>33250</v>
      </c>
      <c r="AE17" s="437">
        <f t="shared" si="22"/>
        <v>2660</v>
      </c>
      <c r="AF17" s="437">
        <f t="shared" si="22"/>
        <v>1436.4</v>
      </c>
      <c r="AG17" s="437">
        <f t="shared" si="22"/>
        <v>37346.399999999994</v>
      </c>
      <c r="AH17" s="437">
        <f t="shared" si="22"/>
        <v>5601.96</v>
      </c>
      <c r="AI17" s="437">
        <f t="shared" si="22"/>
        <v>5601.96</v>
      </c>
      <c r="AJ17" s="437">
        <f t="shared" si="22"/>
        <v>582603.84</v>
      </c>
      <c r="AK17" s="438">
        <f t="shared" si="22"/>
        <v>594255.91680000001</v>
      </c>
      <c r="AM17" s="289"/>
      <c r="AN17" s="289"/>
    </row>
    <row r="18" spans="2:41">
      <c r="B18" s="197"/>
      <c r="C18" s="198"/>
      <c r="D18" s="553"/>
      <c r="E18" s="553"/>
      <c r="F18" s="560"/>
      <c r="G18" s="553"/>
      <c r="H18" s="553"/>
      <c r="I18" s="553"/>
      <c r="J18" s="553"/>
      <c r="K18" s="211"/>
      <c r="L18" s="560"/>
      <c r="M18" s="553"/>
      <c r="N18" s="553"/>
      <c r="O18" s="211"/>
      <c r="P18" s="560"/>
      <c r="Q18" s="553"/>
      <c r="R18" s="553"/>
      <c r="S18" s="211"/>
      <c r="T18" s="560"/>
      <c r="U18" s="553"/>
      <c r="V18" s="211"/>
      <c r="W18" s="211"/>
      <c r="X18" s="552"/>
      <c r="Y18" s="212"/>
      <c r="Z18" s="553"/>
      <c r="AD18" s="437"/>
      <c r="AE18" s="437"/>
      <c r="AF18" s="437"/>
      <c r="AG18" s="437"/>
      <c r="AH18" s="437"/>
      <c r="AI18" s="437"/>
      <c r="AJ18" s="437"/>
      <c r="AK18" s="438"/>
      <c r="AM18" s="289"/>
      <c r="AN18" s="289"/>
    </row>
    <row r="19" spans="2:41">
      <c r="B19" s="507" t="s">
        <v>550</v>
      </c>
      <c r="C19" s="427"/>
      <c r="D19" s="550">
        <v>36</v>
      </c>
      <c r="E19" s="550"/>
      <c r="F19" s="551">
        <v>8</v>
      </c>
      <c r="G19" s="550">
        <v>2</v>
      </c>
      <c r="H19" s="550">
        <v>2</v>
      </c>
      <c r="I19" s="550">
        <v>4</v>
      </c>
      <c r="J19" s="550">
        <v>4</v>
      </c>
      <c r="K19" s="211">
        <f t="shared" ref="K19:K21" si="23">SUM(F19:J19)</f>
        <v>20</v>
      </c>
      <c r="L19" s="551"/>
      <c r="M19" s="550"/>
      <c r="N19" s="550"/>
      <c r="O19" s="211">
        <f>SUM(L19:N19)</f>
        <v>0</v>
      </c>
      <c r="P19" s="551">
        <v>6</v>
      </c>
      <c r="Q19" s="550">
        <v>2</v>
      </c>
      <c r="R19" s="550"/>
      <c r="S19" s="211">
        <f>SUM(P19:R19)</f>
        <v>8</v>
      </c>
      <c r="T19" s="551">
        <v>4</v>
      </c>
      <c r="U19" s="550">
        <v>4</v>
      </c>
      <c r="V19" s="211">
        <f>SUM(T19:U19)</f>
        <v>8</v>
      </c>
      <c r="W19" s="267">
        <f t="shared" ref="W19:W21" si="24">D19-K19-O19-S19-V19</f>
        <v>0</v>
      </c>
      <c r="X19" s="552"/>
      <c r="Y19" s="212">
        <f t="shared" ref="Y19:Y21" si="25">O19+S19+V19+K19+W19</f>
        <v>36</v>
      </c>
      <c r="Z19" s="553"/>
      <c r="AD19" s="437">
        <v>4000</v>
      </c>
      <c r="AE19" s="437">
        <f t="shared" ref="AE19:AE21" si="26">AD19*0.08</f>
        <v>320</v>
      </c>
      <c r="AF19" s="437">
        <f t="shared" ref="AF19:AF21" si="27">(AD19+AE19)*0.04</f>
        <v>172.8</v>
      </c>
      <c r="AG19" s="437">
        <f t="shared" ref="AG19:AG21" si="28">SUM(AD19:AF19)</f>
        <v>4492.8</v>
      </c>
      <c r="AH19" s="437">
        <f t="shared" ref="AH19:AH21" si="29">AG19*15%</f>
        <v>673.92</v>
      </c>
      <c r="AI19" s="437">
        <f t="shared" ref="AI19:AI21" si="30">AG19*15%</f>
        <v>673.92</v>
      </c>
      <c r="AJ19" s="437">
        <f t="shared" ref="AJ19:AJ21" si="31">SUM(AG19:AI19)*12</f>
        <v>70087.680000000008</v>
      </c>
      <c r="AK19" s="438">
        <f>AJ19*(1+'V en W'!$Y$6)</f>
        <v>71489.433600000004</v>
      </c>
      <c r="AM19" s="289"/>
      <c r="AN19" s="289"/>
    </row>
    <row r="20" spans="2:41">
      <c r="B20" s="507" t="s">
        <v>551</v>
      </c>
      <c r="C20" s="427"/>
      <c r="D20" s="550">
        <v>36</v>
      </c>
      <c r="E20" s="550"/>
      <c r="F20" s="551"/>
      <c r="G20" s="550"/>
      <c r="H20" s="550"/>
      <c r="I20" s="550"/>
      <c r="J20" s="550"/>
      <c r="K20" s="211">
        <f t="shared" si="23"/>
        <v>0</v>
      </c>
      <c r="L20" s="551">
        <v>8</v>
      </c>
      <c r="M20" s="550">
        <v>4</v>
      </c>
      <c r="N20" s="550">
        <v>4</v>
      </c>
      <c r="O20" s="211">
        <f>SUM(L20:N20)</f>
        <v>16</v>
      </c>
      <c r="P20" s="551"/>
      <c r="Q20" s="550">
        <v>4</v>
      </c>
      <c r="R20" s="550">
        <v>8</v>
      </c>
      <c r="S20" s="211">
        <f>SUM(P20:R20)</f>
        <v>12</v>
      </c>
      <c r="T20" s="551">
        <v>4</v>
      </c>
      <c r="U20" s="550">
        <v>4</v>
      </c>
      <c r="V20" s="211">
        <f>SUM(T20:U20)</f>
        <v>8</v>
      </c>
      <c r="W20" s="267">
        <f t="shared" si="24"/>
        <v>0</v>
      </c>
      <c r="X20" s="552"/>
      <c r="Y20" s="212">
        <f t="shared" si="25"/>
        <v>36</v>
      </c>
      <c r="Z20" s="553"/>
      <c r="AD20" s="437">
        <v>4500</v>
      </c>
      <c r="AE20" s="437">
        <f t="shared" si="26"/>
        <v>360</v>
      </c>
      <c r="AF20" s="437">
        <f t="shared" si="27"/>
        <v>194.4</v>
      </c>
      <c r="AG20" s="437">
        <f t="shared" si="28"/>
        <v>5054.3999999999996</v>
      </c>
      <c r="AH20" s="437">
        <f t="shared" si="29"/>
        <v>758.16</v>
      </c>
      <c r="AI20" s="437">
        <f t="shared" si="30"/>
        <v>758.16</v>
      </c>
      <c r="AJ20" s="437">
        <f t="shared" si="31"/>
        <v>78848.639999999985</v>
      </c>
      <c r="AK20" s="438">
        <f>AJ20*(1+'V en W'!$Y$6)</f>
        <v>80425.612799999988</v>
      </c>
      <c r="AM20" s="289"/>
      <c r="AN20" s="289"/>
    </row>
    <row r="21" spans="2:41">
      <c r="B21" s="428"/>
      <c r="C21" s="429"/>
      <c r="D21" s="557"/>
      <c r="E21" s="557"/>
      <c r="F21" s="558"/>
      <c r="G21" s="557"/>
      <c r="H21" s="557"/>
      <c r="I21" s="557"/>
      <c r="J21" s="557"/>
      <c r="K21" s="213">
        <f t="shared" si="23"/>
        <v>0</v>
      </c>
      <c r="L21" s="558"/>
      <c r="M21" s="557"/>
      <c r="N21" s="557"/>
      <c r="O21" s="213">
        <f>SUM(L21:N21)</f>
        <v>0</v>
      </c>
      <c r="P21" s="558"/>
      <c r="Q21" s="557"/>
      <c r="R21" s="557"/>
      <c r="S21" s="213">
        <f>SUM(P21:R21)</f>
        <v>0</v>
      </c>
      <c r="T21" s="558"/>
      <c r="U21" s="557"/>
      <c r="V21" s="213">
        <f>SUM(T21:U21)</f>
        <v>0</v>
      </c>
      <c r="W21" s="268">
        <f t="shared" si="24"/>
        <v>0</v>
      </c>
      <c r="X21" s="559"/>
      <c r="Y21" s="214">
        <f t="shared" si="25"/>
        <v>0</v>
      </c>
      <c r="Z21" s="553"/>
      <c r="AD21" s="439">
        <v>0</v>
      </c>
      <c r="AE21" s="439">
        <f t="shared" si="26"/>
        <v>0</v>
      </c>
      <c r="AF21" s="439">
        <f t="shared" si="27"/>
        <v>0</v>
      </c>
      <c r="AG21" s="439">
        <f t="shared" si="28"/>
        <v>0</v>
      </c>
      <c r="AH21" s="439">
        <f t="shared" si="29"/>
        <v>0</v>
      </c>
      <c r="AI21" s="439">
        <f t="shared" si="30"/>
        <v>0</v>
      </c>
      <c r="AJ21" s="439">
        <f t="shared" si="31"/>
        <v>0</v>
      </c>
      <c r="AK21" s="440">
        <f>AJ21*(1+'V en W'!$Y$6)</f>
        <v>0</v>
      </c>
      <c r="AM21" s="289"/>
      <c r="AN21" s="289"/>
    </row>
    <row r="22" spans="2:41">
      <c r="B22" s="204" t="str">
        <f>"Frontoffice "&amp;alg!$A$14</f>
        <v>Frontoffice Vestiging 2</v>
      </c>
      <c r="C22" s="205"/>
      <c r="D22" s="216">
        <f>SUM(D18:D21)</f>
        <v>72</v>
      </c>
      <c r="E22" s="216"/>
      <c r="F22" s="217">
        <f t="shared" ref="F22:W22" si="32">SUM(F18:F21)</f>
        <v>8</v>
      </c>
      <c r="G22" s="216">
        <f t="shared" si="32"/>
        <v>2</v>
      </c>
      <c r="H22" s="216">
        <f t="shared" si="32"/>
        <v>2</v>
      </c>
      <c r="I22" s="216">
        <f t="shared" ref="I22:J22" si="33">SUM(I18:I21)</f>
        <v>4</v>
      </c>
      <c r="J22" s="216">
        <f t="shared" si="33"/>
        <v>4</v>
      </c>
      <c r="K22" s="218">
        <f t="shared" si="32"/>
        <v>20</v>
      </c>
      <c r="L22" s="217">
        <f t="shared" si="32"/>
        <v>8</v>
      </c>
      <c r="M22" s="216">
        <f t="shared" si="32"/>
        <v>4</v>
      </c>
      <c r="N22" s="216">
        <f t="shared" si="32"/>
        <v>4</v>
      </c>
      <c r="O22" s="218">
        <f t="shared" si="32"/>
        <v>16</v>
      </c>
      <c r="P22" s="430">
        <f t="shared" si="32"/>
        <v>6</v>
      </c>
      <c r="Q22" s="431">
        <f t="shared" si="32"/>
        <v>6</v>
      </c>
      <c r="R22" s="431">
        <f t="shared" ref="R22" si="34">SUM(R18:R21)</f>
        <v>8</v>
      </c>
      <c r="S22" s="218">
        <f t="shared" si="32"/>
        <v>20</v>
      </c>
      <c r="T22" s="217">
        <f t="shared" si="32"/>
        <v>8</v>
      </c>
      <c r="U22" s="216">
        <f t="shared" ref="U22" si="35">SUM(U18:U21)</f>
        <v>8</v>
      </c>
      <c r="V22" s="218">
        <f t="shared" si="32"/>
        <v>16</v>
      </c>
      <c r="W22" s="218">
        <f t="shared" si="32"/>
        <v>0</v>
      </c>
      <c r="X22" s="231"/>
      <c r="Y22" s="219">
        <f>O22+S22+V22+K22+W22</f>
        <v>72</v>
      </c>
      <c r="Z22" s="215"/>
      <c r="AD22" s="437">
        <f t="shared" ref="AD22:AI22" si="36">SUM(AD18:AD21)</f>
        <v>8500</v>
      </c>
      <c r="AE22" s="437">
        <f t="shared" si="36"/>
        <v>680</v>
      </c>
      <c r="AF22" s="437">
        <f t="shared" si="36"/>
        <v>367.20000000000005</v>
      </c>
      <c r="AG22" s="437">
        <f t="shared" si="36"/>
        <v>9547.2000000000007</v>
      </c>
      <c r="AH22" s="437">
        <f t="shared" si="36"/>
        <v>1432.08</v>
      </c>
      <c r="AI22" s="437">
        <f t="shared" si="36"/>
        <v>1432.08</v>
      </c>
      <c r="AJ22" s="437">
        <f t="shared" ref="AJ22:AK22" si="37">SUM(AJ18:AJ21)</f>
        <v>148936.32000000001</v>
      </c>
      <c r="AK22" s="438">
        <f t="shared" si="37"/>
        <v>151915.04639999999</v>
      </c>
      <c r="AM22" s="289"/>
      <c r="AN22" s="289"/>
    </row>
    <row r="23" spans="2:41">
      <c r="B23" s="197"/>
      <c r="C23" s="198"/>
      <c r="D23" s="553"/>
      <c r="E23" s="553"/>
      <c r="F23" s="560"/>
      <c r="G23" s="553"/>
      <c r="H23" s="553"/>
      <c r="I23" s="553"/>
      <c r="J23" s="553"/>
      <c r="K23" s="211"/>
      <c r="L23" s="560"/>
      <c r="M23" s="553"/>
      <c r="N23" s="553"/>
      <c r="O23" s="211"/>
      <c r="P23" s="560"/>
      <c r="Q23" s="553"/>
      <c r="R23" s="553"/>
      <c r="S23" s="211"/>
      <c r="T23" s="560"/>
      <c r="U23" s="553"/>
      <c r="V23" s="211"/>
      <c r="W23" s="211"/>
      <c r="X23" s="552"/>
      <c r="Y23" s="212"/>
      <c r="Z23" s="553"/>
      <c r="AD23" s="437"/>
      <c r="AE23" s="437"/>
      <c r="AF23" s="437"/>
      <c r="AG23" s="437"/>
      <c r="AH23" s="437"/>
      <c r="AI23" s="437"/>
      <c r="AJ23" s="437"/>
      <c r="AK23" s="438"/>
      <c r="AM23" s="289"/>
      <c r="AN23" s="289"/>
    </row>
    <row r="24" spans="2:41" ht="15.75" thickBot="1">
      <c r="B24" s="206" t="str">
        <f>"Totaal Frontoffice "&amp;'V en W I'!$C$8&amp;" "&amp;'V en W I'!$C$9</f>
        <v>Totaal Frontoffice Gemeente A</v>
      </c>
      <c r="C24" s="207"/>
      <c r="D24" s="220">
        <f>D17+D22</f>
        <v>408</v>
      </c>
      <c r="E24" s="220"/>
      <c r="F24" s="221">
        <f t="shared" ref="F24:W24" si="38">F17+F22</f>
        <v>32</v>
      </c>
      <c r="G24" s="220">
        <f t="shared" si="38"/>
        <v>26</v>
      </c>
      <c r="H24" s="220">
        <f t="shared" si="38"/>
        <v>26</v>
      </c>
      <c r="I24" s="220">
        <f t="shared" ref="I24:J24" si="39">I17+I22</f>
        <v>28</v>
      </c>
      <c r="J24" s="220">
        <f t="shared" si="39"/>
        <v>16</v>
      </c>
      <c r="K24" s="222">
        <f t="shared" si="38"/>
        <v>128</v>
      </c>
      <c r="L24" s="221">
        <f t="shared" si="38"/>
        <v>26</v>
      </c>
      <c r="M24" s="220">
        <f t="shared" si="38"/>
        <v>22</v>
      </c>
      <c r="N24" s="220">
        <f t="shared" si="38"/>
        <v>22</v>
      </c>
      <c r="O24" s="222">
        <f t="shared" si="38"/>
        <v>70</v>
      </c>
      <c r="P24" s="221">
        <f t="shared" si="38"/>
        <v>26</v>
      </c>
      <c r="Q24" s="220">
        <f t="shared" si="38"/>
        <v>18</v>
      </c>
      <c r="R24" s="220">
        <f t="shared" ref="R24" si="40">R17+R22</f>
        <v>18</v>
      </c>
      <c r="S24" s="222">
        <f t="shared" si="38"/>
        <v>62</v>
      </c>
      <c r="T24" s="221">
        <f t="shared" si="38"/>
        <v>62</v>
      </c>
      <c r="U24" s="220">
        <f t="shared" ref="U24" si="41">U17+U22</f>
        <v>74</v>
      </c>
      <c r="V24" s="222">
        <f t="shared" si="38"/>
        <v>136</v>
      </c>
      <c r="W24" s="222">
        <f t="shared" si="38"/>
        <v>12</v>
      </c>
      <c r="X24" s="223"/>
      <c r="Y24" s="222">
        <f>O24+S24+V24+K24+W24</f>
        <v>408</v>
      </c>
      <c r="Z24" s="224"/>
      <c r="AD24" s="437">
        <f t="shared" ref="AD24:AI24" si="42">AD17+AD22</f>
        <v>41750</v>
      </c>
      <c r="AE24" s="437">
        <f t="shared" si="42"/>
        <v>3340</v>
      </c>
      <c r="AF24" s="437">
        <f t="shared" si="42"/>
        <v>1803.6000000000001</v>
      </c>
      <c r="AG24" s="437">
        <f t="shared" si="42"/>
        <v>46893.599999999991</v>
      </c>
      <c r="AH24" s="437">
        <f t="shared" si="42"/>
        <v>7034.04</v>
      </c>
      <c r="AI24" s="437">
        <f t="shared" si="42"/>
        <v>7034.04</v>
      </c>
      <c r="AJ24" s="437">
        <f t="shared" ref="AJ24:AK24" si="43">AJ17+AJ22</f>
        <v>731540.15999999992</v>
      </c>
      <c r="AK24" s="438">
        <f t="shared" si="43"/>
        <v>746170.9632</v>
      </c>
      <c r="AM24" s="289"/>
      <c r="AN24" s="289"/>
    </row>
    <row r="25" spans="2:41" ht="15.75" thickTop="1">
      <c r="B25" s="197"/>
      <c r="C25" s="198"/>
      <c r="D25" s="553"/>
      <c r="E25" s="553"/>
      <c r="F25" s="560"/>
      <c r="G25" s="553"/>
      <c r="H25" s="553"/>
      <c r="I25" s="553"/>
      <c r="J25" s="553"/>
      <c r="K25" s="211"/>
      <c r="L25" s="560"/>
      <c r="M25" s="553"/>
      <c r="N25" s="553"/>
      <c r="O25" s="211"/>
      <c r="P25" s="560"/>
      <c r="Q25" s="553"/>
      <c r="R25" s="553"/>
      <c r="S25" s="211"/>
      <c r="T25" s="560"/>
      <c r="U25" s="553"/>
      <c r="V25" s="211"/>
      <c r="W25" s="211"/>
      <c r="X25" s="552"/>
      <c r="Y25" s="212"/>
      <c r="Z25" s="553"/>
      <c r="AD25" s="437"/>
      <c r="AE25" s="437"/>
      <c r="AF25" s="437"/>
      <c r="AG25" s="437"/>
      <c r="AH25" s="437"/>
      <c r="AI25" s="437"/>
      <c r="AJ25" s="437"/>
      <c r="AK25" s="438"/>
      <c r="AM25" s="289"/>
      <c r="AN25" s="289"/>
    </row>
    <row r="26" spans="2:41">
      <c r="B26" s="507" t="s">
        <v>552</v>
      </c>
      <c r="C26" s="427"/>
      <c r="D26" s="550">
        <v>32</v>
      </c>
      <c r="E26" s="550"/>
      <c r="F26" s="551">
        <v>4</v>
      </c>
      <c r="G26" s="550">
        <v>4</v>
      </c>
      <c r="H26" s="550">
        <v>4</v>
      </c>
      <c r="I26" s="550">
        <v>4</v>
      </c>
      <c r="J26" s="550">
        <v>4</v>
      </c>
      <c r="K26" s="211">
        <f t="shared" ref="K26" si="44">SUM(F26:J26)</f>
        <v>20</v>
      </c>
      <c r="L26" s="551">
        <v>4</v>
      </c>
      <c r="M26" s="550">
        <v>4</v>
      </c>
      <c r="N26" s="550">
        <v>4</v>
      </c>
      <c r="O26" s="211">
        <f t="shared" ref="O26:O32" si="45">SUM(L26:N26)</f>
        <v>12</v>
      </c>
      <c r="P26" s="551"/>
      <c r="Q26" s="550"/>
      <c r="R26" s="550"/>
      <c r="S26" s="211">
        <f t="shared" ref="S26" si="46">SUM(P26:R26)</f>
        <v>0</v>
      </c>
      <c r="T26" s="551"/>
      <c r="U26" s="550"/>
      <c r="V26" s="211">
        <f t="shared" ref="V26" si="47">SUM(T26:U26)</f>
        <v>0</v>
      </c>
      <c r="W26" s="267">
        <f t="shared" ref="W26:W32" si="48">D26-K26-O26-S26-V26</f>
        <v>0</v>
      </c>
      <c r="X26" s="552"/>
      <c r="Y26" s="212">
        <f t="shared" ref="Y26:Y32" si="49">O26+S26+V26+K26+W26</f>
        <v>32</v>
      </c>
      <c r="Z26" s="553"/>
      <c r="AA26" s="363">
        <f t="shared" ref="AA26:AA33" si="50">Y26-D26</f>
        <v>0</v>
      </c>
      <c r="AD26" s="437">
        <v>2400</v>
      </c>
      <c r="AE26" s="437">
        <f t="shared" ref="AE26:AE32" si="51">AD26*0.08</f>
        <v>192</v>
      </c>
      <c r="AF26" s="437">
        <f t="shared" ref="AF26:AF32" si="52">(AD26+AE26)*0.04</f>
        <v>103.68</v>
      </c>
      <c r="AG26" s="437">
        <f t="shared" ref="AG26:AG32" si="53">SUM(AD26:AF26)</f>
        <v>2695.68</v>
      </c>
      <c r="AH26" s="437">
        <f t="shared" ref="AH26:AH32" si="54">AG26*15%</f>
        <v>404.35199999999998</v>
      </c>
      <c r="AI26" s="437">
        <f t="shared" ref="AI26:AI32" si="55">AG26*15%</f>
        <v>404.35199999999998</v>
      </c>
      <c r="AJ26" s="437">
        <f t="shared" ref="AJ26:AJ32" si="56">SUM(AG26:AI26)*12</f>
        <v>42052.607999999993</v>
      </c>
      <c r="AK26" s="438">
        <f>AJ26*(1+'V en W'!$Y$6)</f>
        <v>42893.660159999992</v>
      </c>
      <c r="AM26" s="289"/>
      <c r="AN26" s="289"/>
    </row>
    <row r="27" spans="2:41">
      <c r="B27" s="507" t="s">
        <v>553</v>
      </c>
      <c r="C27" s="427"/>
      <c r="D27" s="550">
        <v>24</v>
      </c>
      <c r="E27" s="550"/>
      <c r="F27" s="551"/>
      <c r="G27" s="550"/>
      <c r="H27" s="550"/>
      <c r="I27" s="550"/>
      <c r="J27" s="550"/>
      <c r="K27" s="211">
        <f t="shared" ref="K27:K32" si="57">SUM(F27:J27)</f>
        <v>0</v>
      </c>
      <c r="L27" s="551">
        <v>4</v>
      </c>
      <c r="M27" s="550">
        <v>4</v>
      </c>
      <c r="N27" s="550">
        <v>4</v>
      </c>
      <c r="O27" s="211">
        <f t="shared" si="45"/>
        <v>12</v>
      </c>
      <c r="P27" s="551">
        <v>4</v>
      </c>
      <c r="Q27" s="550">
        <v>4</v>
      </c>
      <c r="R27" s="550">
        <v>4</v>
      </c>
      <c r="S27" s="211">
        <f t="shared" ref="S27:S32" si="58">SUM(P27:R27)</f>
        <v>12</v>
      </c>
      <c r="T27" s="551"/>
      <c r="U27" s="550"/>
      <c r="V27" s="211">
        <f t="shared" ref="V27:V32" si="59">SUM(T27:U27)</f>
        <v>0</v>
      </c>
      <c r="W27" s="267">
        <f t="shared" si="48"/>
        <v>0</v>
      </c>
      <c r="X27" s="552"/>
      <c r="Y27" s="212">
        <f t="shared" si="49"/>
        <v>24</v>
      </c>
      <c r="Z27" s="553"/>
      <c r="AA27" s="363">
        <f t="shared" si="50"/>
        <v>0</v>
      </c>
      <c r="AD27" s="437">
        <v>1800</v>
      </c>
      <c r="AE27" s="437">
        <f t="shared" si="51"/>
        <v>144</v>
      </c>
      <c r="AF27" s="437">
        <f t="shared" si="52"/>
        <v>77.760000000000005</v>
      </c>
      <c r="AG27" s="437">
        <f t="shared" si="53"/>
        <v>2021.76</v>
      </c>
      <c r="AH27" s="437">
        <f t="shared" si="54"/>
        <v>303.26400000000001</v>
      </c>
      <c r="AI27" s="437">
        <f t="shared" si="55"/>
        <v>303.26400000000001</v>
      </c>
      <c r="AJ27" s="437">
        <f t="shared" si="56"/>
        <v>31539.455999999998</v>
      </c>
      <c r="AK27" s="438">
        <f>AJ27*(1+'V en W'!$Y$6)</f>
        <v>32170.24512</v>
      </c>
      <c r="AM27" s="289"/>
      <c r="AN27" s="289"/>
    </row>
    <row r="28" spans="2:41">
      <c r="B28" s="507" t="s">
        <v>554</v>
      </c>
      <c r="C28" s="427"/>
      <c r="D28" s="550">
        <v>8</v>
      </c>
      <c r="E28" s="550"/>
      <c r="F28" s="551"/>
      <c r="G28" s="550"/>
      <c r="H28" s="550"/>
      <c r="I28" s="550"/>
      <c r="J28" s="550"/>
      <c r="K28" s="211">
        <f t="shared" si="57"/>
        <v>0</v>
      </c>
      <c r="L28" s="551"/>
      <c r="M28" s="550"/>
      <c r="N28" s="550"/>
      <c r="O28" s="211">
        <f t="shared" si="45"/>
        <v>0</v>
      </c>
      <c r="P28" s="551"/>
      <c r="Q28" s="550"/>
      <c r="R28" s="550"/>
      <c r="S28" s="211">
        <f t="shared" si="58"/>
        <v>0</v>
      </c>
      <c r="T28" s="551">
        <v>4</v>
      </c>
      <c r="U28" s="550">
        <v>4</v>
      </c>
      <c r="V28" s="211">
        <f t="shared" si="59"/>
        <v>8</v>
      </c>
      <c r="W28" s="267">
        <f t="shared" si="48"/>
        <v>0</v>
      </c>
      <c r="X28" s="552"/>
      <c r="Y28" s="212">
        <f t="shared" si="49"/>
        <v>8</v>
      </c>
      <c r="Z28" s="553"/>
      <c r="AA28" s="363">
        <f t="shared" si="50"/>
        <v>0</v>
      </c>
      <c r="AD28" s="437">
        <v>800</v>
      </c>
      <c r="AE28" s="437">
        <f t="shared" si="51"/>
        <v>64</v>
      </c>
      <c r="AF28" s="437">
        <f t="shared" si="52"/>
        <v>34.56</v>
      </c>
      <c r="AG28" s="437">
        <f t="shared" si="53"/>
        <v>898.56</v>
      </c>
      <c r="AH28" s="437">
        <f t="shared" si="54"/>
        <v>134.78399999999999</v>
      </c>
      <c r="AI28" s="437">
        <f t="shared" si="55"/>
        <v>134.78399999999999</v>
      </c>
      <c r="AJ28" s="437">
        <f t="shared" si="56"/>
        <v>14017.536000000002</v>
      </c>
      <c r="AK28" s="438">
        <f>AJ28*(1+'V en W'!$Y$6)</f>
        <v>14297.886720000002</v>
      </c>
      <c r="AM28" s="289"/>
      <c r="AN28" s="289"/>
      <c r="AO28" s="556"/>
    </row>
    <row r="29" spans="2:41">
      <c r="B29" s="507" t="s">
        <v>555</v>
      </c>
      <c r="C29" s="427"/>
      <c r="D29" s="550">
        <v>8</v>
      </c>
      <c r="E29" s="550"/>
      <c r="F29" s="551"/>
      <c r="G29" s="550"/>
      <c r="H29" s="550"/>
      <c r="I29" s="550"/>
      <c r="J29" s="550"/>
      <c r="K29" s="211">
        <f t="shared" si="57"/>
        <v>0</v>
      </c>
      <c r="L29" s="551"/>
      <c r="M29" s="550"/>
      <c r="N29" s="550"/>
      <c r="O29" s="211">
        <f t="shared" si="45"/>
        <v>0</v>
      </c>
      <c r="P29" s="551"/>
      <c r="Q29" s="550"/>
      <c r="R29" s="550"/>
      <c r="S29" s="211">
        <f t="shared" si="58"/>
        <v>0</v>
      </c>
      <c r="T29" s="551">
        <v>4</v>
      </c>
      <c r="U29" s="550">
        <v>4</v>
      </c>
      <c r="V29" s="211">
        <f t="shared" si="59"/>
        <v>8</v>
      </c>
      <c r="W29" s="267">
        <f t="shared" si="48"/>
        <v>0</v>
      </c>
      <c r="X29" s="552"/>
      <c r="Y29" s="212">
        <f t="shared" si="49"/>
        <v>8</v>
      </c>
      <c r="Z29" s="553"/>
      <c r="AA29" s="363">
        <f t="shared" si="50"/>
        <v>0</v>
      </c>
      <c r="AD29" s="437">
        <v>600</v>
      </c>
      <c r="AE29" s="437">
        <f t="shared" si="51"/>
        <v>48</v>
      </c>
      <c r="AF29" s="437">
        <f t="shared" si="52"/>
        <v>25.92</v>
      </c>
      <c r="AG29" s="437">
        <f t="shared" si="53"/>
        <v>673.92</v>
      </c>
      <c r="AH29" s="437">
        <f t="shared" si="54"/>
        <v>101.08799999999999</v>
      </c>
      <c r="AI29" s="437">
        <f t="shared" si="55"/>
        <v>101.08799999999999</v>
      </c>
      <c r="AJ29" s="437">
        <f t="shared" si="56"/>
        <v>10513.151999999998</v>
      </c>
      <c r="AK29" s="438">
        <f>AJ29*(1+'V en W'!$Y$6)</f>
        <v>10723.415039999998</v>
      </c>
      <c r="AM29" s="289"/>
      <c r="AN29" s="289"/>
    </row>
    <row r="30" spans="2:41">
      <c r="B30" s="507" t="s">
        <v>556</v>
      </c>
      <c r="C30" s="427"/>
      <c r="D30" s="550">
        <v>8</v>
      </c>
      <c r="E30" s="550"/>
      <c r="F30" s="551"/>
      <c r="G30" s="550"/>
      <c r="H30" s="550"/>
      <c r="I30" s="550"/>
      <c r="J30" s="550"/>
      <c r="K30" s="211">
        <f t="shared" ref="K30" si="60">SUM(F30:J30)</f>
        <v>0</v>
      </c>
      <c r="L30" s="551"/>
      <c r="M30" s="550"/>
      <c r="N30" s="550"/>
      <c r="O30" s="211">
        <f t="shared" si="45"/>
        <v>0</v>
      </c>
      <c r="P30" s="551"/>
      <c r="Q30" s="550"/>
      <c r="R30" s="550"/>
      <c r="S30" s="211">
        <f t="shared" ref="S30" si="61">SUM(P30:R30)</f>
        <v>0</v>
      </c>
      <c r="T30" s="551">
        <v>4</v>
      </c>
      <c r="U30" s="554">
        <v>4</v>
      </c>
      <c r="V30" s="364">
        <f t="shared" ref="V30" si="62">SUM(T30:U30)</f>
        <v>8</v>
      </c>
      <c r="W30" s="267">
        <f t="shared" si="48"/>
        <v>0</v>
      </c>
      <c r="X30" s="552"/>
      <c r="Y30" s="212">
        <f t="shared" si="49"/>
        <v>8</v>
      </c>
      <c r="Z30" s="553"/>
      <c r="AA30" s="363">
        <f t="shared" si="50"/>
        <v>0</v>
      </c>
      <c r="AD30" s="437">
        <v>800</v>
      </c>
      <c r="AE30" s="437">
        <f t="shared" si="51"/>
        <v>64</v>
      </c>
      <c r="AF30" s="437">
        <f t="shared" si="52"/>
        <v>34.56</v>
      </c>
      <c r="AG30" s="437">
        <f t="shared" si="53"/>
        <v>898.56</v>
      </c>
      <c r="AH30" s="437">
        <f t="shared" si="54"/>
        <v>134.78399999999999</v>
      </c>
      <c r="AI30" s="437">
        <f t="shared" si="55"/>
        <v>134.78399999999999</v>
      </c>
      <c r="AJ30" s="437">
        <f t="shared" si="56"/>
        <v>14017.536000000002</v>
      </c>
      <c r="AK30" s="438">
        <f>AJ30*(1+'V en W'!$Y$6)</f>
        <v>14297.886720000002</v>
      </c>
      <c r="AM30" s="289"/>
      <c r="AN30" s="289"/>
    </row>
    <row r="31" spans="2:41" hidden="1">
      <c r="B31" s="507" t="s">
        <v>557</v>
      </c>
      <c r="C31" s="427"/>
      <c r="D31" s="550"/>
      <c r="E31" s="550"/>
      <c r="F31" s="551"/>
      <c r="G31" s="550"/>
      <c r="H31" s="550"/>
      <c r="I31" s="550"/>
      <c r="J31" s="550"/>
      <c r="K31" s="211">
        <f t="shared" si="57"/>
        <v>0</v>
      </c>
      <c r="L31" s="551"/>
      <c r="M31" s="550"/>
      <c r="N31" s="550"/>
      <c r="O31" s="211">
        <f t="shared" si="45"/>
        <v>0</v>
      </c>
      <c r="P31" s="551"/>
      <c r="Q31" s="550"/>
      <c r="R31" s="550"/>
      <c r="S31" s="211">
        <f t="shared" si="58"/>
        <v>0</v>
      </c>
      <c r="T31" s="551"/>
      <c r="U31" s="550"/>
      <c r="V31" s="211">
        <f t="shared" si="59"/>
        <v>0</v>
      </c>
      <c r="W31" s="267">
        <f t="shared" si="48"/>
        <v>0</v>
      </c>
      <c r="X31" s="552"/>
      <c r="Y31" s="212">
        <f t="shared" si="49"/>
        <v>0</v>
      </c>
      <c r="Z31" s="553"/>
      <c r="AA31" s="363">
        <f t="shared" si="50"/>
        <v>0</v>
      </c>
      <c r="AD31" s="437">
        <v>0</v>
      </c>
      <c r="AE31" s="437">
        <f t="shared" si="51"/>
        <v>0</v>
      </c>
      <c r="AF31" s="437">
        <f t="shared" si="52"/>
        <v>0</v>
      </c>
      <c r="AG31" s="437">
        <f t="shared" si="53"/>
        <v>0</v>
      </c>
      <c r="AH31" s="437">
        <f t="shared" si="54"/>
        <v>0</v>
      </c>
      <c r="AI31" s="437">
        <f t="shared" si="55"/>
        <v>0</v>
      </c>
      <c r="AJ31" s="437">
        <f t="shared" si="56"/>
        <v>0</v>
      </c>
      <c r="AK31" s="438">
        <f>AJ31*(1+'V en W'!$Y$6)</f>
        <v>0</v>
      </c>
      <c r="AM31" s="289"/>
      <c r="AN31" s="289"/>
    </row>
    <row r="32" spans="2:41">
      <c r="B32" s="428"/>
      <c r="C32" s="429"/>
      <c r="D32" s="561"/>
      <c r="E32" s="561"/>
      <c r="F32" s="562"/>
      <c r="G32" s="561"/>
      <c r="H32" s="561"/>
      <c r="I32" s="561"/>
      <c r="J32" s="561"/>
      <c r="K32" s="365">
        <f t="shared" si="57"/>
        <v>0</v>
      </c>
      <c r="L32" s="562"/>
      <c r="M32" s="561"/>
      <c r="N32" s="561"/>
      <c r="O32" s="365">
        <f t="shared" si="45"/>
        <v>0</v>
      </c>
      <c r="P32" s="562"/>
      <c r="Q32" s="561"/>
      <c r="R32" s="561"/>
      <c r="S32" s="365">
        <f t="shared" si="58"/>
        <v>0</v>
      </c>
      <c r="T32" s="562"/>
      <c r="U32" s="561"/>
      <c r="V32" s="365">
        <f t="shared" si="59"/>
        <v>0</v>
      </c>
      <c r="W32" s="365">
        <f t="shared" si="48"/>
        <v>0</v>
      </c>
      <c r="X32" s="559"/>
      <c r="Y32" s="400">
        <f t="shared" si="49"/>
        <v>0</v>
      </c>
      <c r="Z32" s="552"/>
      <c r="AA32" s="363">
        <f t="shared" si="50"/>
        <v>0</v>
      </c>
      <c r="AD32" s="439">
        <v>0</v>
      </c>
      <c r="AE32" s="439">
        <f t="shared" si="51"/>
        <v>0</v>
      </c>
      <c r="AF32" s="439">
        <f t="shared" si="52"/>
        <v>0</v>
      </c>
      <c r="AG32" s="439">
        <f t="shared" si="53"/>
        <v>0</v>
      </c>
      <c r="AH32" s="439">
        <f t="shared" si="54"/>
        <v>0</v>
      </c>
      <c r="AI32" s="439">
        <f t="shared" si="55"/>
        <v>0</v>
      </c>
      <c r="AJ32" s="439">
        <f t="shared" si="56"/>
        <v>0</v>
      </c>
      <c r="AK32" s="440">
        <f>AJ32*(1+'V en W'!$Y$6)</f>
        <v>0</v>
      </c>
      <c r="AM32" s="289"/>
      <c r="AN32" s="289"/>
      <c r="AO32" s="556"/>
    </row>
    <row r="33" spans="2:41">
      <c r="B33" s="204" t="str">
        <f>"Frontoffice "&amp;alg!$A$15</f>
        <v>Frontoffice Vestiging 3</v>
      </c>
      <c r="C33" s="205"/>
      <c r="D33" s="216">
        <f>SUM(D26:D32)</f>
        <v>80</v>
      </c>
      <c r="E33" s="216"/>
      <c r="F33" s="217">
        <f t="shared" ref="F33:Y33" si="63">SUM(F26:F32)</f>
        <v>4</v>
      </c>
      <c r="G33" s="216">
        <f t="shared" si="63"/>
        <v>4</v>
      </c>
      <c r="H33" s="216">
        <f t="shared" si="63"/>
        <v>4</v>
      </c>
      <c r="I33" s="216">
        <f t="shared" si="63"/>
        <v>4</v>
      </c>
      <c r="J33" s="216">
        <f t="shared" si="63"/>
        <v>4</v>
      </c>
      <c r="K33" s="218">
        <f t="shared" si="63"/>
        <v>20</v>
      </c>
      <c r="L33" s="217">
        <f t="shared" si="63"/>
        <v>8</v>
      </c>
      <c r="M33" s="216">
        <f t="shared" si="63"/>
        <v>8</v>
      </c>
      <c r="N33" s="216">
        <f t="shared" si="63"/>
        <v>8</v>
      </c>
      <c r="O33" s="218">
        <f t="shared" si="63"/>
        <v>24</v>
      </c>
      <c r="P33" s="217">
        <f t="shared" si="63"/>
        <v>4</v>
      </c>
      <c r="Q33" s="216">
        <f t="shared" si="63"/>
        <v>4</v>
      </c>
      <c r="R33" s="216">
        <f t="shared" si="63"/>
        <v>4</v>
      </c>
      <c r="S33" s="218">
        <f t="shared" si="63"/>
        <v>12</v>
      </c>
      <c r="T33" s="217">
        <f t="shared" si="63"/>
        <v>12</v>
      </c>
      <c r="U33" s="216">
        <f t="shared" si="63"/>
        <v>12</v>
      </c>
      <c r="V33" s="218">
        <f t="shared" si="63"/>
        <v>24</v>
      </c>
      <c r="W33" s="218">
        <f t="shared" si="63"/>
        <v>0</v>
      </c>
      <c r="X33" s="231">
        <f t="shared" si="63"/>
        <v>0</v>
      </c>
      <c r="Y33" s="219">
        <f t="shared" si="63"/>
        <v>80</v>
      </c>
      <c r="Z33" s="215"/>
      <c r="AA33" s="363">
        <f t="shared" si="50"/>
        <v>0</v>
      </c>
      <c r="AD33" s="437">
        <f>SUM(AD26:AD32)</f>
        <v>6400</v>
      </c>
      <c r="AE33" s="437">
        <f t="shared" ref="AE33:AK33" si="64">SUM(AE26:AE32)</f>
        <v>512</v>
      </c>
      <c r="AF33" s="437">
        <f t="shared" si="64"/>
        <v>276.48</v>
      </c>
      <c r="AG33" s="437">
        <f t="shared" si="64"/>
        <v>7188.48</v>
      </c>
      <c r="AH33" s="437">
        <f t="shared" si="64"/>
        <v>1078.2719999999999</v>
      </c>
      <c r="AI33" s="437">
        <f t="shared" si="64"/>
        <v>1078.2719999999999</v>
      </c>
      <c r="AJ33" s="437">
        <f t="shared" si="64"/>
        <v>112140.288</v>
      </c>
      <c r="AK33" s="437">
        <f t="shared" si="64"/>
        <v>114383.09375999999</v>
      </c>
      <c r="AM33" s="289"/>
      <c r="AN33" s="289"/>
    </row>
    <row r="34" spans="2:41">
      <c r="B34" s="197"/>
      <c r="C34" s="198"/>
      <c r="D34" s="553"/>
      <c r="E34" s="553"/>
      <c r="F34" s="560"/>
      <c r="G34" s="553"/>
      <c r="H34" s="553"/>
      <c r="I34" s="553"/>
      <c r="J34" s="553"/>
      <c r="K34" s="211"/>
      <c r="L34" s="560"/>
      <c r="M34" s="553"/>
      <c r="N34" s="553"/>
      <c r="O34" s="211"/>
      <c r="P34" s="560"/>
      <c r="Q34" s="553"/>
      <c r="R34" s="553"/>
      <c r="S34" s="211"/>
      <c r="T34" s="560"/>
      <c r="U34" s="553"/>
      <c r="V34" s="211"/>
      <c r="W34" s="211"/>
      <c r="X34" s="552"/>
      <c r="Y34" s="212"/>
      <c r="Z34" s="553"/>
      <c r="AD34" s="437"/>
      <c r="AE34" s="437"/>
      <c r="AF34" s="437"/>
      <c r="AG34" s="437"/>
      <c r="AH34" s="437"/>
      <c r="AI34" s="437"/>
      <c r="AJ34" s="437"/>
      <c r="AK34" s="438"/>
      <c r="AM34" s="289"/>
      <c r="AN34" s="289"/>
    </row>
    <row r="35" spans="2:41">
      <c r="B35" s="507" t="s">
        <v>558</v>
      </c>
      <c r="C35" s="427"/>
      <c r="D35" s="550">
        <v>36</v>
      </c>
      <c r="E35" s="550"/>
      <c r="F35" s="551">
        <v>2</v>
      </c>
      <c r="G35" s="550">
        <v>2</v>
      </c>
      <c r="H35" s="550">
        <v>2</v>
      </c>
      <c r="I35" s="550">
        <v>2</v>
      </c>
      <c r="J35" s="550">
        <v>4</v>
      </c>
      <c r="K35" s="211">
        <f t="shared" ref="K35:K38" si="65">SUM(F35:J35)</f>
        <v>12</v>
      </c>
      <c r="L35" s="551">
        <v>2</v>
      </c>
      <c r="M35" s="550">
        <v>2</v>
      </c>
      <c r="N35" s="550">
        <v>2</v>
      </c>
      <c r="O35" s="211">
        <f t="shared" ref="O35:O38" si="66">SUM(L35:N35)</f>
        <v>6</v>
      </c>
      <c r="P35" s="551"/>
      <c r="Q35" s="550"/>
      <c r="R35" s="550"/>
      <c r="S35" s="211">
        <f t="shared" ref="S35:S38" si="67">SUM(P35:R35)</f>
        <v>0</v>
      </c>
      <c r="T35" s="551">
        <v>8</v>
      </c>
      <c r="U35" s="550">
        <v>8</v>
      </c>
      <c r="V35" s="211">
        <f t="shared" ref="V35:V38" si="68">SUM(T35:U35)</f>
        <v>16</v>
      </c>
      <c r="W35" s="267">
        <f t="shared" ref="W35:W38" si="69">D35-K35-O35-S35-V35</f>
        <v>2</v>
      </c>
      <c r="X35" s="552"/>
      <c r="Y35" s="212">
        <f t="shared" ref="Y35:Y38" si="70">O35+S35+V35+K35+W35</f>
        <v>36</v>
      </c>
      <c r="Z35" s="553"/>
      <c r="AA35" s="363">
        <f>Y35-D35</f>
        <v>0</v>
      </c>
      <c r="AD35" s="437">
        <v>4100</v>
      </c>
      <c r="AE35" s="437">
        <f t="shared" ref="AE35:AE38" si="71">AD35*0.08</f>
        <v>328</v>
      </c>
      <c r="AF35" s="437">
        <f t="shared" ref="AF35:AF38" si="72">(AD35+AE35)*0.04</f>
        <v>177.12</v>
      </c>
      <c r="AG35" s="437">
        <f t="shared" ref="AG35:AG38" si="73">SUM(AD35:AF35)</f>
        <v>4605.12</v>
      </c>
      <c r="AH35" s="437">
        <f t="shared" ref="AH35:AH38" si="74">AG35*15%</f>
        <v>690.76799999999992</v>
      </c>
      <c r="AI35" s="437">
        <f t="shared" ref="AI35:AI38" si="75">AG35*15%</f>
        <v>690.76799999999992</v>
      </c>
      <c r="AJ35" s="437">
        <f t="shared" ref="AJ35:AJ38" si="76">SUM(AG35:AI35)*12</f>
        <v>71839.872000000003</v>
      </c>
      <c r="AK35" s="438">
        <f>AJ35*(1+'V en W'!$Y$6)</f>
        <v>73276.669439999998</v>
      </c>
      <c r="AM35" s="289"/>
      <c r="AN35" s="289"/>
    </row>
    <row r="36" spans="2:41">
      <c r="B36" s="507" t="s">
        <v>559</v>
      </c>
      <c r="C36" s="427"/>
      <c r="D36" s="550">
        <v>36</v>
      </c>
      <c r="E36" s="550"/>
      <c r="F36" s="551"/>
      <c r="G36" s="550"/>
      <c r="H36" s="550"/>
      <c r="I36" s="550"/>
      <c r="J36" s="550"/>
      <c r="K36" s="211">
        <f t="shared" si="65"/>
        <v>0</v>
      </c>
      <c r="L36" s="551">
        <v>4</v>
      </c>
      <c r="M36" s="550">
        <v>4</v>
      </c>
      <c r="N36" s="550">
        <v>4</v>
      </c>
      <c r="O36" s="211">
        <f t="shared" si="66"/>
        <v>12</v>
      </c>
      <c r="P36" s="551">
        <v>4</v>
      </c>
      <c r="Q36" s="550">
        <v>4</v>
      </c>
      <c r="R36" s="550">
        <v>4</v>
      </c>
      <c r="S36" s="211">
        <f t="shared" si="67"/>
        <v>12</v>
      </c>
      <c r="T36" s="551">
        <v>4</v>
      </c>
      <c r="U36" s="550">
        <v>4</v>
      </c>
      <c r="V36" s="211">
        <f t="shared" si="68"/>
        <v>8</v>
      </c>
      <c r="W36" s="267">
        <f t="shared" si="69"/>
        <v>4</v>
      </c>
      <c r="X36" s="552"/>
      <c r="Y36" s="212">
        <f t="shared" si="70"/>
        <v>36</v>
      </c>
      <c r="Z36" s="553"/>
      <c r="AA36" s="363">
        <f>Y36-D36</f>
        <v>0</v>
      </c>
      <c r="AD36" s="437">
        <v>3800</v>
      </c>
      <c r="AE36" s="437">
        <f t="shared" si="71"/>
        <v>304</v>
      </c>
      <c r="AF36" s="437">
        <f t="shared" si="72"/>
        <v>164.16</v>
      </c>
      <c r="AG36" s="437">
        <f t="shared" si="73"/>
        <v>4268.16</v>
      </c>
      <c r="AH36" s="437">
        <f t="shared" si="74"/>
        <v>640.22399999999993</v>
      </c>
      <c r="AI36" s="437">
        <f t="shared" si="75"/>
        <v>640.22399999999993</v>
      </c>
      <c r="AJ36" s="437">
        <f t="shared" si="76"/>
        <v>66583.296000000002</v>
      </c>
      <c r="AK36" s="438">
        <f>AJ36*(1+'V en W'!$Y$6)</f>
        <v>67914.961920000002</v>
      </c>
      <c r="AM36" s="289"/>
      <c r="AN36" s="289"/>
    </row>
    <row r="37" spans="2:41">
      <c r="B37" s="507" t="s">
        <v>560</v>
      </c>
      <c r="C37" s="427"/>
      <c r="D37" s="550">
        <v>36</v>
      </c>
      <c r="E37" s="550"/>
      <c r="F37" s="551">
        <v>4</v>
      </c>
      <c r="G37" s="550">
        <v>4</v>
      </c>
      <c r="H37" s="550">
        <v>4</v>
      </c>
      <c r="I37" s="550">
        <v>4</v>
      </c>
      <c r="J37" s="550">
        <v>4</v>
      </c>
      <c r="K37" s="211">
        <f t="shared" si="65"/>
        <v>20</v>
      </c>
      <c r="L37" s="551"/>
      <c r="M37" s="550"/>
      <c r="N37" s="550"/>
      <c r="O37" s="211">
        <f t="shared" si="66"/>
        <v>0</v>
      </c>
      <c r="P37" s="551">
        <v>4</v>
      </c>
      <c r="Q37" s="550">
        <v>4</v>
      </c>
      <c r="R37" s="550">
        <v>4</v>
      </c>
      <c r="S37" s="211">
        <f t="shared" si="67"/>
        <v>12</v>
      </c>
      <c r="T37" s="551">
        <v>2</v>
      </c>
      <c r="U37" s="550">
        <v>2</v>
      </c>
      <c r="V37" s="211">
        <f t="shared" si="68"/>
        <v>4</v>
      </c>
      <c r="W37" s="267">
        <f t="shared" si="69"/>
        <v>0</v>
      </c>
      <c r="X37" s="552"/>
      <c r="Y37" s="212">
        <f t="shared" si="70"/>
        <v>36</v>
      </c>
      <c r="Z37" s="553"/>
      <c r="AA37" s="363">
        <f>Y37-D37</f>
        <v>0</v>
      </c>
      <c r="AD37" s="437">
        <v>4250</v>
      </c>
      <c r="AE37" s="437">
        <f t="shared" si="71"/>
        <v>340</v>
      </c>
      <c r="AF37" s="437">
        <f t="shared" si="72"/>
        <v>183.6</v>
      </c>
      <c r="AG37" s="437">
        <f t="shared" si="73"/>
        <v>4773.6000000000004</v>
      </c>
      <c r="AH37" s="437">
        <f t="shared" si="74"/>
        <v>716.04000000000008</v>
      </c>
      <c r="AI37" s="437">
        <f t="shared" si="75"/>
        <v>716.04000000000008</v>
      </c>
      <c r="AJ37" s="437">
        <f t="shared" si="76"/>
        <v>74468.160000000003</v>
      </c>
      <c r="AK37" s="438">
        <f>AJ37*(1+'V en W'!$Y$6)</f>
        <v>75957.523200000011</v>
      </c>
      <c r="AM37" s="289"/>
      <c r="AN37" s="289"/>
    </row>
    <row r="38" spans="2:41">
      <c r="B38" s="428"/>
      <c r="C38" s="429"/>
      <c r="D38" s="557"/>
      <c r="E38" s="557"/>
      <c r="F38" s="558"/>
      <c r="G38" s="557"/>
      <c r="H38" s="557"/>
      <c r="I38" s="557"/>
      <c r="J38" s="557"/>
      <c r="K38" s="213">
        <f t="shared" si="65"/>
        <v>0</v>
      </c>
      <c r="L38" s="558"/>
      <c r="M38" s="557"/>
      <c r="N38" s="557"/>
      <c r="O38" s="213">
        <f t="shared" si="66"/>
        <v>0</v>
      </c>
      <c r="P38" s="558"/>
      <c r="Q38" s="557"/>
      <c r="R38" s="557"/>
      <c r="S38" s="213">
        <f t="shared" si="67"/>
        <v>0</v>
      </c>
      <c r="T38" s="558"/>
      <c r="U38" s="557"/>
      <c r="V38" s="213">
        <f t="shared" si="68"/>
        <v>0</v>
      </c>
      <c r="W38" s="268">
        <f t="shared" si="69"/>
        <v>0</v>
      </c>
      <c r="X38" s="559"/>
      <c r="Y38" s="214">
        <f t="shared" si="70"/>
        <v>0</v>
      </c>
      <c r="Z38" s="553"/>
      <c r="AA38" s="363">
        <f>Y38-D38</f>
        <v>0</v>
      </c>
      <c r="AD38" s="439">
        <v>0</v>
      </c>
      <c r="AE38" s="439">
        <f t="shared" si="71"/>
        <v>0</v>
      </c>
      <c r="AF38" s="439">
        <f t="shared" si="72"/>
        <v>0</v>
      </c>
      <c r="AG38" s="439">
        <f t="shared" si="73"/>
        <v>0</v>
      </c>
      <c r="AH38" s="439">
        <f t="shared" si="74"/>
        <v>0</v>
      </c>
      <c r="AI38" s="439">
        <f t="shared" si="75"/>
        <v>0</v>
      </c>
      <c r="AJ38" s="439">
        <f t="shared" si="76"/>
        <v>0</v>
      </c>
      <c r="AK38" s="440">
        <f>AJ38*(1+'V en W'!$Y$6)</f>
        <v>0</v>
      </c>
      <c r="AM38" s="289"/>
      <c r="AN38" s="289"/>
    </row>
    <row r="39" spans="2:41">
      <c r="B39" s="204" t="str">
        <f>"Frontoffice "&amp;alg!$A$16</f>
        <v>Frontoffice Vestiging 4</v>
      </c>
      <c r="C39" s="205"/>
      <c r="D39" s="216">
        <f>SUM(D35:D38)</f>
        <v>108</v>
      </c>
      <c r="E39" s="216"/>
      <c r="F39" s="217">
        <f t="shared" ref="F39:W39" si="77">SUM(F35:F38)</f>
        <v>6</v>
      </c>
      <c r="G39" s="216">
        <f t="shared" si="77"/>
        <v>6</v>
      </c>
      <c r="H39" s="216">
        <f t="shared" si="77"/>
        <v>6</v>
      </c>
      <c r="I39" s="216">
        <f t="shared" si="77"/>
        <v>6</v>
      </c>
      <c r="J39" s="216">
        <f t="shared" si="77"/>
        <v>8</v>
      </c>
      <c r="K39" s="218">
        <f t="shared" si="77"/>
        <v>32</v>
      </c>
      <c r="L39" s="217">
        <f t="shared" si="77"/>
        <v>6</v>
      </c>
      <c r="M39" s="216">
        <f t="shared" si="77"/>
        <v>6</v>
      </c>
      <c r="N39" s="216">
        <f t="shared" si="77"/>
        <v>6</v>
      </c>
      <c r="O39" s="218">
        <f t="shared" si="77"/>
        <v>18</v>
      </c>
      <c r="P39" s="217">
        <f t="shared" si="77"/>
        <v>8</v>
      </c>
      <c r="Q39" s="216">
        <f t="shared" si="77"/>
        <v>8</v>
      </c>
      <c r="R39" s="216">
        <f t="shared" si="77"/>
        <v>8</v>
      </c>
      <c r="S39" s="218">
        <f t="shared" si="77"/>
        <v>24</v>
      </c>
      <c r="T39" s="217">
        <f t="shared" si="77"/>
        <v>14</v>
      </c>
      <c r="U39" s="216">
        <f t="shared" si="77"/>
        <v>14</v>
      </c>
      <c r="V39" s="218">
        <f t="shared" si="77"/>
        <v>28</v>
      </c>
      <c r="W39" s="218">
        <f t="shared" si="77"/>
        <v>6</v>
      </c>
      <c r="X39" s="231"/>
      <c r="Y39" s="219">
        <f>O39+S39+V39+K39+W39</f>
        <v>108</v>
      </c>
      <c r="Z39" s="215"/>
      <c r="AA39" s="363">
        <f>Y39-D39</f>
        <v>0</v>
      </c>
      <c r="AD39" s="437">
        <f>SUM(AD35:AD38)</f>
        <v>12150</v>
      </c>
      <c r="AE39" s="437">
        <f t="shared" ref="AE39:AI39" si="78">SUM(AE35:AE38)</f>
        <v>972</v>
      </c>
      <c r="AF39" s="437">
        <f t="shared" si="78"/>
        <v>524.88</v>
      </c>
      <c r="AG39" s="437">
        <f t="shared" si="78"/>
        <v>13646.88</v>
      </c>
      <c r="AH39" s="437">
        <f t="shared" si="78"/>
        <v>2047.0319999999997</v>
      </c>
      <c r="AI39" s="437">
        <f t="shared" si="78"/>
        <v>2047.0319999999997</v>
      </c>
      <c r="AJ39" s="437">
        <f>SUM(AJ35:AJ38)</f>
        <v>212891.32800000001</v>
      </c>
      <c r="AK39" s="438">
        <f>SUM(AK35:AK38)</f>
        <v>217149.15456</v>
      </c>
      <c r="AM39" s="289"/>
      <c r="AN39" s="289"/>
    </row>
    <row r="40" spans="2:41">
      <c r="B40" s="197"/>
      <c r="C40" s="198"/>
      <c r="D40" s="553"/>
      <c r="E40" s="553"/>
      <c r="F40" s="560"/>
      <c r="G40" s="553"/>
      <c r="H40" s="553"/>
      <c r="I40" s="553"/>
      <c r="J40" s="553"/>
      <c r="K40" s="211"/>
      <c r="L40" s="560"/>
      <c r="M40" s="553"/>
      <c r="N40" s="553"/>
      <c r="O40" s="211"/>
      <c r="P40" s="560"/>
      <c r="Q40" s="553"/>
      <c r="R40" s="553"/>
      <c r="S40" s="211"/>
      <c r="T40" s="560"/>
      <c r="U40" s="553"/>
      <c r="V40" s="211"/>
      <c r="W40" s="211"/>
      <c r="X40" s="552"/>
      <c r="Y40" s="212"/>
      <c r="Z40" s="553"/>
      <c r="AD40" s="437"/>
      <c r="AE40" s="437"/>
      <c r="AF40" s="437"/>
      <c r="AG40" s="437"/>
      <c r="AH40" s="437"/>
      <c r="AI40" s="437"/>
      <c r="AJ40" s="437"/>
      <c r="AK40" s="438"/>
      <c r="AM40" s="289"/>
      <c r="AN40" s="289"/>
    </row>
    <row r="41" spans="2:41">
      <c r="B41" s="197"/>
      <c r="C41" s="198"/>
      <c r="D41" s="553"/>
      <c r="E41" s="553"/>
      <c r="F41" s="560"/>
      <c r="G41" s="553"/>
      <c r="H41" s="553"/>
      <c r="I41" s="553"/>
      <c r="J41" s="553"/>
      <c r="K41" s="211"/>
      <c r="L41" s="560"/>
      <c r="M41" s="553"/>
      <c r="N41" s="553"/>
      <c r="O41" s="211"/>
      <c r="P41" s="560"/>
      <c r="Q41" s="553"/>
      <c r="R41" s="553"/>
      <c r="S41" s="211"/>
      <c r="T41" s="560"/>
      <c r="U41" s="553"/>
      <c r="V41" s="211"/>
      <c r="W41" s="211"/>
      <c r="X41" s="552"/>
      <c r="Y41" s="212"/>
      <c r="Z41" s="553"/>
      <c r="AD41" s="437"/>
      <c r="AE41" s="437"/>
      <c r="AF41" s="437"/>
      <c r="AG41" s="437"/>
      <c r="AH41" s="437"/>
      <c r="AI41" s="437"/>
      <c r="AJ41" s="437"/>
      <c r="AK41" s="438"/>
      <c r="AM41" s="289"/>
      <c r="AN41" s="289"/>
    </row>
    <row r="42" spans="2:41" ht="15.75" thickBot="1">
      <c r="B42" s="206" t="str">
        <f>"Totaal Frontoffice "&amp;'V en W I'!$E$8&amp;" "&amp;'V en W I'!$E$9</f>
        <v>Totaal Frontoffice Gemeente B</v>
      </c>
      <c r="C42" s="207"/>
      <c r="D42" s="220">
        <f>D33+D39</f>
        <v>188</v>
      </c>
      <c r="E42" s="220"/>
      <c r="F42" s="221">
        <f t="shared" ref="F42:Y42" si="79">F33+F39</f>
        <v>10</v>
      </c>
      <c r="G42" s="220">
        <f t="shared" si="79"/>
        <v>10</v>
      </c>
      <c r="H42" s="220">
        <f t="shared" si="79"/>
        <v>10</v>
      </c>
      <c r="I42" s="220">
        <f t="shared" si="79"/>
        <v>10</v>
      </c>
      <c r="J42" s="220">
        <f t="shared" si="79"/>
        <v>12</v>
      </c>
      <c r="K42" s="222">
        <f t="shared" si="79"/>
        <v>52</v>
      </c>
      <c r="L42" s="221">
        <f t="shared" si="79"/>
        <v>14</v>
      </c>
      <c r="M42" s="220">
        <f t="shared" si="79"/>
        <v>14</v>
      </c>
      <c r="N42" s="220">
        <f t="shared" si="79"/>
        <v>14</v>
      </c>
      <c r="O42" s="222">
        <f t="shared" si="79"/>
        <v>42</v>
      </c>
      <c r="P42" s="221">
        <f t="shared" si="79"/>
        <v>12</v>
      </c>
      <c r="Q42" s="220">
        <f t="shared" si="79"/>
        <v>12</v>
      </c>
      <c r="R42" s="220">
        <f t="shared" si="79"/>
        <v>12</v>
      </c>
      <c r="S42" s="222">
        <f t="shared" si="79"/>
        <v>36</v>
      </c>
      <c r="T42" s="221">
        <f t="shared" si="79"/>
        <v>26</v>
      </c>
      <c r="U42" s="220">
        <f t="shared" si="79"/>
        <v>26</v>
      </c>
      <c r="V42" s="222">
        <f t="shared" si="79"/>
        <v>52</v>
      </c>
      <c r="W42" s="222">
        <f t="shared" si="79"/>
        <v>6</v>
      </c>
      <c r="X42" s="223"/>
      <c r="Y42" s="222">
        <f t="shared" si="79"/>
        <v>188</v>
      </c>
      <c r="Z42" s="224"/>
      <c r="AA42" s="363">
        <f>Y42-D42</f>
        <v>0</v>
      </c>
      <c r="AD42" s="437">
        <f>AD33+AD39</f>
        <v>18550</v>
      </c>
      <c r="AE42" s="437">
        <f t="shared" ref="AE42:AI42" si="80">AE33+AE39</f>
        <v>1484</v>
      </c>
      <c r="AF42" s="437">
        <f t="shared" si="80"/>
        <v>801.36</v>
      </c>
      <c r="AG42" s="437">
        <f t="shared" si="80"/>
        <v>20835.36</v>
      </c>
      <c r="AH42" s="437">
        <f t="shared" si="80"/>
        <v>3125.3039999999996</v>
      </c>
      <c r="AI42" s="437">
        <f t="shared" si="80"/>
        <v>3125.3039999999996</v>
      </c>
      <c r="AJ42" s="437">
        <f t="shared" ref="AJ42:AK42" si="81">AJ33+AJ39</f>
        <v>325031.61600000004</v>
      </c>
      <c r="AK42" s="438">
        <f t="shared" si="81"/>
        <v>331532.24832000001</v>
      </c>
      <c r="AM42" s="289"/>
      <c r="AN42" s="289"/>
    </row>
    <row r="43" spans="2:41" ht="15.75" thickTop="1">
      <c r="B43" s="197"/>
      <c r="C43" s="198"/>
      <c r="D43" s="553"/>
      <c r="E43" s="553"/>
      <c r="F43" s="560"/>
      <c r="G43" s="553"/>
      <c r="H43" s="553"/>
      <c r="I43" s="553"/>
      <c r="J43" s="553"/>
      <c r="K43" s="211"/>
      <c r="L43" s="560"/>
      <c r="M43" s="553"/>
      <c r="N43" s="553"/>
      <c r="O43" s="211"/>
      <c r="P43" s="560"/>
      <c r="Q43" s="553"/>
      <c r="R43" s="553"/>
      <c r="S43" s="211"/>
      <c r="T43" s="560"/>
      <c r="U43" s="553"/>
      <c r="V43" s="211"/>
      <c r="W43" s="211"/>
      <c r="X43" s="552"/>
      <c r="Y43" s="212"/>
      <c r="Z43" s="553"/>
      <c r="AD43" s="437"/>
      <c r="AE43" s="437"/>
      <c r="AF43" s="437"/>
      <c r="AG43" s="437"/>
      <c r="AH43" s="437"/>
      <c r="AI43" s="437"/>
      <c r="AJ43" s="437"/>
      <c r="AK43" s="438"/>
      <c r="AM43" s="289"/>
      <c r="AN43" s="289"/>
    </row>
    <row r="44" spans="2:41">
      <c r="B44" s="507" t="s">
        <v>561</v>
      </c>
      <c r="C44" s="427"/>
      <c r="D44" s="550">
        <v>8</v>
      </c>
      <c r="E44" s="550"/>
      <c r="F44" s="551"/>
      <c r="G44" s="550"/>
      <c r="H44" s="550"/>
      <c r="I44" s="550"/>
      <c r="J44" s="550"/>
      <c r="K44" s="211">
        <f t="shared" ref="K44:K50" si="82">SUM(F44:J44)</f>
        <v>0</v>
      </c>
      <c r="L44" s="551"/>
      <c r="M44" s="550"/>
      <c r="N44" s="550"/>
      <c r="O44" s="211">
        <f t="shared" ref="O44:O50" si="83">SUM(L44:N44)</f>
        <v>0</v>
      </c>
      <c r="P44" s="551"/>
      <c r="Q44" s="550"/>
      <c r="R44" s="550"/>
      <c r="S44" s="211">
        <f t="shared" ref="S44:S50" si="84">SUM(P44:R44)</f>
        <v>0</v>
      </c>
      <c r="T44" s="551">
        <v>4</v>
      </c>
      <c r="U44" s="550">
        <v>4</v>
      </c>
      <c r="V44" s="211">
        <f t="shared" ref="V44:V50" si="85">SUM(T44:U44)</f>
        <v>8</v>
      </c>
      <c r="W44" s="267">
        <f t="shared" ref="W44:W50" si="86">D44-K44-O44-S44-V44</f>
        <v>0</v>
      </c>
      <c r="X44" s="552"/>
      <c r="Y44" s="212">
        <f t="shared" ref="Y44:Y50" si="87">O44+S44+V44+K44+W44</f>
        <v>8</v>
      </c>
      <c r="Z44" s="553"/>
      <c r="AA44" s="363">
        <f t="shared" ref="AA44:AA51" si="88">Y44-D44</f>
        <v>0</v>
      </c>
      <c r="AD44" s="437">
        <v>800</v>
      </c>
      <c r="AE44" s="437">
        <f t="shared" ref="AE44:AE50" si="89">AD44*0.08</f>
        <v>64</v>
      </c>
      <c r="AF44" s="437">
        <f t="shared" ref="AF44:AF50" si="90">(AD44+AE44)*0.04</f>
        <v>34.56</v>
      </c>
      <c r="AG44" s="437">
        <f t="shared" ref="AG44:AG50" si="91">SUM(AD44:AF44)</f>
        <v>898.56</v>
      </c>
      <c r="AH44" s="437">
        <f t="shared" ref="AH44:AH50" si="92">AG44*15%</f>
        <v>134.78399999999999</v>
      </c>
      <c r="AI44" s="437">
        <f t="shared" ref="AI44:AI50" si="93">AG44*15%</f>
        <v>134.78399999999999</v>
      </c>
      <c r="AJ44" s="437">
        <f t="shared" ref="AJ44:AJ50" si="94">SUM(AG44:AI44)*12</f>
        <v>14017.536000000002</v>
      </c>
      <c r="AK44" s="438">
        <f>AJ44*(1+'V en W'!$Y$6)</f>
        <v>14297.886720000002</v>
      </c>
      <c r="AM44" s="289"/>
      <c r="AN44" s="289"/>
    </row>
    <row r="45" spans="2:41">
      <c r="B45" s="507" t="s">
        <v>562</v>
      </c>
      <c r="C45" s="427"/>
      <c r="D45" s="550">
        <v>20</v>
      </c>
      <c r="E45" s="550"/>
      <c r="F45" s="551">
        <v>4</v>
      </c>
      <c r="G45" s="550">
        <v>4</v>
      </c>
      <c r="H45" s="550">
        <v>4</v>
      </c>
      <c r="I45" s="550">
        <v>4</v>
      </c>
      <c r="J45" s="550">
        <v>4</v>
      </c>
      <c r="K45" s="211">
        <f t="shared" si="82"/>
        <v>20</v>
      </c>
      <c r="L45" s="551"/>
      <c r="M45" s="550"/>
      <c r="N45" s="550"/>
      <c r="O45" s="211">
        <f t="shared" si="83"/>
        <v>0</v>
      </c>
      <c r="P45" s="551"/>
      <c r="Q45" s="550"/>
      <c r="R45" s="550"/>
      <c r="S45" s="211">
        <f t="shared" si="84"/>
        <v>0</v>
      </c>
      <c r="T45" s="551"/>
      <c r="U45" s="550"/>
      <c r="V45" s="211">
        <f t="shared" si="85"/>
        <v>0</v>
      </c>
      <c r="W45" s="267">
        <f t="shared" si="86"/>
        <v>0</v>
      </c>
      <c r="X45" s="552"/>
      <c r="Y45" s="212">
        <f t="shared" si="87"/>
        <v>20</v>
      </c>
      <c r="Z45" s="553"/>
      <c r="AA45" s="363">
        <f t="shared" si="88"/>
        <v>0</v>
      </c>
      <c r="AD45" s="437">
        <v>1600</v>
      </c>
      <c r="AE45" s="437">
        <f t="shared" si="89"/>
        <v>128</v>
      </c>
      <c r="AF45" s="437">
        <f t="shared" si="90"/>
        <v>69.12</v>
      </c>
      <c r="AG45" s="437">
        <f t="shared" si="91"/>
        <v>1797.12</v>
      </c>
      <c r="AH45" s="437">
        <f t="shared" si="92"/>
        <v>269.56799999999998</v>
      </c>
      <c r="AI45" s="437">
        <f t="shared" si="93"/>
        <v>269.56799999999998</v>
      </c>
      <c r="AJ45" s="437">
        <f t="shared" si="94"/>
        <v>28035.072000000004</v>
      </c>
      <c r="AK45" s="438">
        <f>AJ45*(1+'V en W'!$Y$6)</f>
        <v>28595.773440000004</v>
      </c>
      <c r="AM45" s="289"/>
      <c r="AN45" s="289"/>
      <c r="AO45" s="556"/>
    </row>
    <row r="46" spans="2:41">
      <c r="B46" s="507" t="s">
        <v>563</v>
      </c>
      <c r="C46" s="427"/>
      <c r="D46" s="550">
        <v>16</v>
      </c>
      <c r="E46" s="550"/>
      <c r="F46" s="551"/>
      <c r="G46" s="550"/>
      <c r="H46" s="550"/>
      <c r="I46" s="550"/>
      <c r="J46" s="550"/>
      <c r="K46" s="211">
        <f t="shared" si="82"/>
        <v>0</v>
      </c>
      <c r="L46" s="551"/>
      <c r="M46" s="550"/>
      <c r="N46" s="550"/>
      <c r="O46" s="211">
        <f t="shared" si="83"/>
        <v>0</v>
      </c>
      <c r="P46" s="551">
        <v>4</v>
      </c>
      <c r="Q46" s="550">
        <v>4</v>
      </c>
      <c r="R46" s="550">
        <v>2</v>
      </c>
      <c r="S46" s="211">
        <f t="shared" si="84"/>
        <v>10</v>
      </c>
      <c r="T46" s="551">
        <v>4</v>
      </c>
      <c r="U46" s="550">
        <v>2</v>
      </c>
      <c r="V46" s="211">
        <f t="shared" si="85"/>
        <v>6</v>
      </c>
      <c r="W46" s="267">
        <f t="shared" si="86"/>
        <v>0</v>
      </c>
      <c r="X46" s="552"/>
      <c r="Y46" s="212">
        <f t="shared" si="87"/>
        <v>16</v>
      </c>
      <c r="Z46" s="553"/>
      <c r="AA46" s="363">
        <f t="shared" si="88"/>
        <v>0</v>
      </c>
      <c r="AD46" s="437">
        <v>1200</v>
      </c>
      <c r="AE46" s="437">
        <f t="shared" si="89"/>
        <v>96</v>
      </c>
      <c r="AF46" s="437">
        <f t="shared" si="90"/>
        <v>51.84</v>
      </c>
      <c r="AG46" s="437">
        <f t="shared" si="91"/>
        <v>1347.84</v>
      </c>
      <c r="AH46" s="437">
        <f t="shared" si="92"/>
        <v>202.17599999999999</v>
      </c>
      <c r="AI46" s="437">
        <f t="shared" si="93"/>
        <v>202.17599999999999</v>
      </c>
      <c r="AJ46" s="437">
        <f t="shared" si="94"/>
        <v>21026.303999999996</v>
      </c>
      <c r="AK46" s="438">
        <f>AJ46*(1+'V en W'!$Y$6)</f>
        <v>21446.830079999996</v>
      </c>
      <c r="AM46" s="289"/>
      <c r="AN46" s="289"/>
    </row>
    <row r="47" spans="2:41">
      <c r="B47" s="507" t="s">
        <v>564</v>
      </c>
      <c r="C47" s="427"/>
      <c r="D47" s="550">
        <v>16</v>
      </c>
      <c r="E47" s="550"/>
      <c r="F47" s="551"/>
      <c r="G47" s="550"/>
      <c r="H47" s="550"/>
      <c r="I47" s="550"/>
      <c r="J47" s="550"/>
      <c r="K47" s="211">
        <f t="shared" si="82"/>
        <v>0</v>
      </c>
      <c r="L47" s="551">
        <v>6</v>
      </c>
      <c r="M47" s="550">
        <v>4</v>
      </c>
      <c r="N47" s="550">
        <v>4</v>
      </c>
      <c r="O47" s="211">
        <f t="shared" si="83"/>
        <v>14</v>
      </c>
      <c r="P47" s="551"/>
      <c r="Q47" s="550"/>
      <c r="R47" s="550"/>
      <c r="S47" s="211">
        <f t="shared" si="84"/>
        <v>0</v>
      </c>
      <c r="T47" s="551"/>
      <c r="U47" s="550"/>
      <c r="V47" s="211">
        <f t="shared" si="85"/>
        <v>0</v>
      </c>
      <c r="W47" s="267">
        <f t="shared" si="86"/>
        <v>2</v>
      </c>
      <c r="X47" s="552"/>
      <c r="Y47" s="212">
        <f t="shared" si="87"/>
        <v>16</v>
      </c>
      <c r="Z47" s="553"/>
      <c r="AA47" s="363">
        <f t="shared" si="88"/>
        <v>0</v>
      </c>
      <c r="AD47" s="437">
        <v>1400</v>
      </c>
      <c r="AE47" s="437">
        <f t="shared" si="89"/>
        <v>112</v>
      </c>
      <c r="AF47" s="437">
        <f t="shared" si="90"/>
        <v>60.480000000000004</v>
      </c>
      <c r="AG47" s="437">
        <f t="shared" si="91"/>
        <v>1572.48</v>
      </c>
      <c r="AH47" s="437">
        <f t="shared" si="92"/>
        <v>235.87199999999999</v>
      </c>
      <c r="AI47" s="437">
        <f t="shared" si="93"/>
        <v>235.87199999999999</v>
      </c>
      <c r="AJ47" s="437">
        <f t="shared" si="94"/>
        <v>24530.688000000002</v>
      </c>
      <c r="AK47" s="438">
        <f>AJ47*(1+'V en W'!$Y$6)</f>
        <v>25021.301760000002</v>
      </c>
      <c r="AM47" s="289"/>
      <c r="AN47" s="289"/>
    </row>
    <row r="48" spans="2:41" hidden="1">
      <c r="B48" s="507" t="s">
        <v>565</v>
      </c>
      <c r="C48" s="427"/>
      <c r="D48" s="554"/>
      <c r="E48" s="550"/>
      <c r="F48" s="551"/>
      <c r="G48" s="550"/>
      <c r="H48" s="550"/>
      <c r="I48" s="550"/>
      <c r="J48" s="550"/>
      <c r="K48" s="211">
        <f t="shared" si="82"/>
        <v>0</v>
      </c>
      <c r="L48" s="551"/>
      <c r="M48" s="550"/>
      <c r="N48" s="550"/>
      <c r="O48" s="211">
        <f t="shared" si="83"/>
        <v>0</v>
      </c>
      <c r="P48" s="551"/>
      <c r="Q48" s="550"/>
      <c r="R48" s="550"/>
      <c r="S48" s="211">
        <f t="shared" si="84"/>
        <v>0</v>
      </c>
      <c r="T48" s="551"/>
      <c r="U48" s="550"/>
      <c r="V48" s="211">
        <f t="shared" si="85"/>
        <v>0</v>
      </c>
      <c r="W48" s="267">
        <f t="shared" si="86"/>
        <v>0</v>
      </c>
      <c r="X48" s="552"/>
      <c r="Y48" s="212">
        <f t="shared" si="87"/>
        <v>0</v>
      </c>
      <c r="Z48" s="553"/>
      <c r="AA48" s="363">
        <f t="shared" si="88"/>
        <v>0</v>
      </c>
      <c r="AD48" s="437">
        <v>0</v>
      </c>
      <c r="AE48" s="437">
        <f t="shared" si="89"/>
        <v>0</v>
      </c>
      <c r="AF48" s="437">
        <f t="shared" si="90"/>
        <v>0</v>
      </c>
      <c r="AG48" s="437">
        <f t="shared" si="91"/>
        <v>0</v>
      </c>
      <c r="AH48" s="437">
        <f t="shared" si="92"/>
        <v>0</v>
      </c>
      <c r="AI48" s="437">
        <f t="shared" si="93"/>
        <v>0</v>
      </c>
      <c r="AJ48" s="437">
        <f t="shared" si="94"/>
        <v>0</v>
      </c>
      <c r="AK48" s="438">
        <f>AJ48*(1+'V en W'!$Y$6)</f>
        <v>0</v>
      </c>
      <c r="AM48" s="289"/>
      <c r="AN48" s="289"/>
    </row>
    <row r="49" spans="2:41" hidden="1">
      <c r="B49" s="507" t="s">
        <v>566</v>
      </c>
      <c r="C49" s="427"/>
      <c r="D49" s="550"/>
      <c r="E49" s="550"/>
      <c r="F49" s="551"/>
      <c r="G49" s="550"/>
      <c r="H49" s="550"/>
      <c r="I49" s="550"/>
      <c r="J49" s="550"/>
      <c r="K49" s="211">
        <f t="shared" si="82"/>
        <v>0</v>
      </c>
      <c r="L49" s="551"/>
      <c r="M49" s="550"/>
      <c r="N49" s="550"/>
      <c r="O49" s="211">
        <f t="shared" si="83"/>
        <v>0</v>
      </c>
      <c r="P49" s="551"/>
      <c r="Q49" s="550"/>
      <c r="R49" s="550"/>
      <c r="S49" s="211">
        <f t="shared" si="84"/>
        <v>0</v>
      </c>
      <c r="T49" s="551"/>
      <c r="U49" s="550"/>
      <c r="V49" s="211">
        <f t="shared" si="85"/>
        <v>0</v>
      </c>
      <c r="W49" s="267">
        <f t="shared" si="86"/>
        <v>0</v>
      </c>
      <c r="X49" s="552"/>
      <c r="Y49" s="212">
        <f t="shared" si="87"/>
        <v>0</v>
      </c>
      <c r="Z49" s="553"/>
      <c r="AA49" s="363">
        <f t="shared" si="88"/>
        <v>0</v>
      </c>
      <c r="AD49" s="437">
        <v>0</v>
      </c>
      <c r="AE49" s="437">
        <f t="shared" si="89"/>
        <v>0</v>
      </c>
      <c r="AF49" s="437">
        <f t="shared" si="90"/>
        <v>0</v>
      </c>
      <c r="AG49" s="437">
        <f t="shared" si="91"/>
        <v>0</v>
      </c>
      <c r="AH49" s="437">
        <f t="shared" si="92"/>
        <v>0</v>
      </c>
      <c r="AI49" s="437">
        <f t="shared" si="93"/>
        <v>0</v>
      </c>
      <c r="AJ49" s="437">
        <f t="shared" si="94"/>
        <v>0</v>
      </c>
      <c r="AK49" s="438">
        <f>AJ49*(1+'V en W'!$Y$6)</f>
        <v>0</v>
      </c>
      <c r="AM49" s="289"/>
      <c r="AN49" s="289"/>
    </row>
    <row r="50" spans="2:41">
      <c r="B50" s="428"/>
      <c r="C50" s="429"/>
      <c r="D50" s="557"/>
      <c r="E50" s="557"/>
      <c r="F50" s="558"/>
      <c r="G50" s="557"/>
      <c r="H50" s="557"/>
      <c r="I50" s="557"/>
      <c r="J50" s="557"/>
      <c r="K50" s="213">
        <f t="shared" si="82"/>
        <v>0</v>
      </c>
      <c r="L50" s="558"/>
      <c r="M50" s="557"/>
      <c r="N50" s="557"/>
      <c r="O50" s="213">
        <f t="shared" si="83"/>
        <v>0</v>
      </c>
      <c r="P50" s="558"/>
      <c r="Q50" s="557"/>
      <c r="R50" s="557"/>
      <c r="S50" s="213">
        <f t="shared" si="84"/>
        <v>0</v>
      </c>
      <c r="T50" s="558"/>
      <c r="U50" s="557"/>
      <c r="V50" s="213">
        <f t="shared" si="85"/>
        <v>0</v>
      </c>
      <c r="W50" s="268">
        <f t="shared" si="86"/>
        <v>0</v>
      </c>
      <c r="X50" s="559"/>
      <c r="Y50" s="214">
        <f t="shared" si="87"/>
        <v>0</v>
      </c>
      <c r="Z50" s="553"/>
      <c r="AA50" s="363">
        <f t="shared" si="88"/>
        <v>0</v>
      </c>
      <c r="AD50" s="439">
        <v>0</v>
      </c>
      <c r="AE50" s="439">
        <f t="shared" si="89"/>
        <v>0</v>
      </c>
      <c r="AF50" s="439">
        <f t="shared" si="90"/>
        <v>0</v>
      </c>
      <c r="AG50" s="439">
        <f t="shared" si="91"/>
        <v>0</v>
      </c>
      <c r="AH50" s="439">
        <f t="shared" si="92"/>
        <v>0</v>
      </c>
      <c r="AI50" s="439">
        <f t="shared" si="93"/>
        <v>0</v>
      </c>
      <c r="AJ50" s="439">
        <f t="shared" si="94"/>
        <v>0</v>
      </c>
      <c r="AK50" s="440">
        <f>AJ50*(1+'V en W'!$Y$6)</f>
        <v>0</v>
      </c>
      <c r="AM50" s="289"/>
      <c r="AN50" s="289"/>
    </row>
    <row r="51" spans="2:41">
      <c r="B51" s="204" t="str">
        <f>"Frontoffice "&amp;alg!$A$17</f>
        <v>Frontoffice Vestiging 5</v>
      </c>
      <c r="C51" s="205"/>
      <c r="D51" s="216">
        <f>SUM(D44:D50)</f>
        <v>60</v>
      </c>
      <c r="E51" s="216"/>
      <c r="F51" s="217">
        <f t="shared" ref="F51:Y51" si="95">SUM(F44:F50)</f>
        <v>4</v>
      </c>
      <c r="G51" s="216">
        <f t="shared" si="95"/>
        <v>4</v>
      </c>
      <c r="H51" s="216">
        <f t="shared" si="95"/>
        <v>4</v>
      </c>
      <c r="I51" s="216">
        <f t="shared" si="95"/>
        <v>4</v>
      </c>
      <c r="J51" s="216">
        <f t="shared" si="95"/>
        <v>4</v>
      </c>
      <c r="K51" s="218">
        <f t="shared" si="95"/>
        <v>20</v>
      </c>
      <c r="L51" s="217">
        <f t="shared" si="95"/>
        <v>6</v>
      </c>
      <c r="M51" s="216">
        <f t="shared" si="95"/>
        <v>4</v>
      </c>
      <c r="N51" s="216">
        <f t="shared" si="95"/>
        <v>4</v>
      </c>
      <c r="O51" s="218">
        <f t="shared" si="95"/>
        <v>14</v>
      </c>
      <c r="P51" s="217">
        <f t="shared" si="95"/>
        <v>4</v>
      </c>
      <c r="Q51" s="216">
        <f t="shared" si="95"/>
        <v>4</v>
      </c>
      <c r="R51" s="216">
        <f t="shared" si="95"/>
        <v>2</v>
      </c>
      <c r="S51" s="218">
        <f t="shared" si="95"/>
        <v>10</v>
      </c>
      <c r="T51" s="217">
        <f t="shared" si="95"/>
        <v>8</v>
      </c>
      <c r="U51" s="216">
        <f t="shared" si="95"/>
        <v>6</v>
      </c>
      <c r="V51" s="218">
        <f t="shared" si="95"/>
        <v>14</v>
      </c>
      <c r="W51" s="218">
        <f t="shared" si="95"/>
        <v>2</v>
      </c>
      <c r="X51" s="231">
        <f t="shared" si="95"/>
        <v>0</v>
      </c>
      <c r="Y51" s="219">
        <f t="shared" si="95"/>
        <v>60</v>
      </c>
      <c r="Z51" s="215"/>
      <c r="AA51" s="363">
        <f t="shared" si="88"/>
        <v>0</v>
      </c>
      <c r="AD51" s="437">
        <f>SUM(AD44:AD50)</f>
        <v>5000</v>
      </c>
      <c r="AE51" s="437">
        <f t="shared" ref="AE51:AI51" si="96">SUM(AE44:AE50)</f>
        <v>400</v>
      </c>
      <c r="AF51" s="437">
        <f t="shared" si="96"/>
        <v>216</v>
      </c>
      <c r="AG51" s="437">
        <f t="shared" si="96"/>
        <v>5616</v>
      </c>
      <c r="AH51" s="437">
        <f t="shared" si="96"/>
        <v>842.4</v>
      </c>
      <c r="AI51" s="437">
        <f t="shared" si="96"/>
        <v>842.4</v>
      </c>
      <c r="AJ51" s="437">
        <f>SUM(AJ44:AJ50)</f>
        <v>87609.600000000006</v>
      </c>
      <c r="AK51" s="438">
        <f>SUM(AK44:AK50)</f>
        <v>89361.792000000001</v>
      </c>
      <c r="AM51" s="289"/>
      <c r="AN51" s="289"/>
    </row>
    <row r="52" spans="2:41">
      <c r="B52" s="197"/>
      <c r="C52" s="198"/>
      <c r="D52" s="553"/>
      <c r="E52" s="553"/>
      <c r="F52" s="560"/>
      <c r="G52" s="553"/>
      <c r="H52" s="553"/>
      <c r="I52" s="553"/>
      <c r="J52" s="553"/>
      <c r="K52" s="211"/>
      <c r="L52" s="560"/>
      <c r="M52" s="553"/>
      <c r="N52" s="553"/>
      <c r="O52" s="211"/>
      <c r="P52" s="560"/>
      <c r="Q52" s="553"/>
      <c r="R52" s="553"/>
      <c r="S52" s="211"/>
      <c r="T52" s="560"/>
      <c r="U52" s="553"/>
      <c r="V52" s="211"/>
      <c r="W52" s="211"/>
      <c r="X52" s="552"/>
      <c r="Y52" s="212"/>
      <c r="Z52" s="553"/>
      <c r="AD52" s="437"/>
      <c r="AE52" s="437"/>
      <c r="AF52" s="437"/>
      <c r="AG52" s="437"/>
      <c r="AH52" s="437"/>
      <c r="AI52" s="437"/>
      <c r="AJ52" s="437"/>
      <c r="AK52" s="438"/>
      <c r="AM52" s="289"/>
      <c r="AN52" s="289"/>
    </row>
    <row r="53" spans="2:41">
      <c r="B53" s="507" t="s">
        <v>567</v>
      </c>
      <c r="C53" s="427"/>
      <c r="D53" s="550">
        <v>28</v>
      </c>
      <c r="E53" s="553"/>
      <c r="F53" s="551"/>
      <c r="G53" s="550"/>
      <c r="H53" s="550"/>
      <c r="I53" s="550"/>
      <c r="J53" s="550"/>
      <c r="K53" s="211">
        <f t="shared" ref="K53:K55" si="97">SUM(F53:J53)</f>
        <v>0</v>
      </c>
      <c r="L53" s="551">
        <v>4</v>
      </c>
      <c r="M53" s="550">
        <v>4</v>
      </c>
      <c r="N53" s="550">
        <v>4</v>
      </c>
      <c r="O53" s="211">
        <f t="shared" ref="O53:O55" si="98">SUM(L53:N53)</f>
        <v>12</v>
      </c>
      <c r="P53" s="551"/>
      <c r="Q53" s="550"/>
      <c r="R53" s="550"/>
      <c r="S53" s="211">
        <f t="shared" ref="S53:S55" si="99">SUM(P53:R53)</f>
        <v>0</v>
      </c>
      <c r="T53" s="551">
        <v>8</v>
      </c>
      <c r="U53" s="550">
        <v>8</v>
      </c>
      <c r="V53" s="211">
        <f t="shared" ref="V53:V55" si="100">SUM(T53:U53)</f>
        <v>16</v>
      </c>
      <c r="W53" s="267">
        <f t="shared" ref="W53:W55" si="101">D53-K53-O53-S53-V53</f>
        <v>0</v>
      </c>
      <c r="X53" s="552"/>
      <c r="Y53" s="212">
        <f t="shared" ref="Y53:Y55" si="102">O53+S53+V53+K53+W53</f>
        <v>28</v>
      </c>
      <c r="Z53" s="553"/>
      <c r="AA53" s="363">
        <f>Y53-D53</f>
        <v>0</v>
      </c>
      <c r="AD53" s="437">
        <v>2600</v>
      </c>
      <c r="AE53" s="437">
        <f t="shared" ref="AE53:AE55" si="103">AD53*0.08</f>
        <v>208</v>
      </c>
      <c r="AF53" s="437">
        <f t="shared" ref="AF53:AF55" si="104">(AD53+AE53)*0.04</f>
        <v>112.32000000000001</v>
      </c>
      <c r="AG53" s="437">
        <f t="shared" ref="AG53:AG55" si="105">SUM(AD53:AF53)</f>
        <v>2920.32</v>
      </c>
      <c r="AH53" s="437">
        <f t="shared" ref="AH53:AH55" si="106">AG53*15%</f>
        <v>438.048</v>
      </c>
      <c r="AI53" s="437">
        <f t="shared" ref="AI53:AI55" si="107">AG53*15%</f>
        <v>438.048</v>
      </c>
      <c r="AJ53" s="437">
        <f t="shared" ref="AJ53:AJ55" si="108">SUM(AG53:AI53)*12</f>
        <v>45556.991999999998</v>
      </c>
      <c r="AK53" s="438">
        <f>AJ53*(1+'V en W'!$Y$6)</f>
        <v>46468.131840000002</v>
      </c>
      <c r="AM53" s="289"/>
      <c r="AN53" s="289"/>
    </row>
    <row r="54" spans="2:41">
      <c r="B54" s="507" t="s">
        <v>568</v>
      </c>
      <c r="C54" s="427"/>
      <c r="D54" s="550">
        <v>36</v>
      </c>
      <c r="E54" s="553"/>
      <c r="F54" s="551">
        <v>4</v>
      </c>
      <c r="G54" s="550">
        <v>4</v>
      </c>
      <c r="H54" s="550">
        <v>2</v>
      </c>
      <c r="I54" s="550">
        <v>2</v>
      </c>
      <c r="J54" s="550">
        <v>2</v>
      </c>
      <c r="K54" s="211">
        <f t="shared" si="97"/>
        <v>14</v>
      </c>
      <c r="L54" s="551"/>
      <c r="M54" s="550"/>
      <c r="N54" s="550"/>
      <c r="O54" s="211">
        <f t="shared" si="98"/>
        <v>0</v>
      </c>
      <c r="P54" s="551">
        <v>2</v>
      </c>
      <c r="Q54" s="550">
        <v>2</v>
      </c>
      <c r="R54" s="550">
        <v>2</v>
      </c>
      <c r="S54" s="211">
        <f t="shared" si="99"/>
        <v>6</v>
      </c>
      <c r="T54" s="551">
        <v>8</v>
      </c>
      <c r="U54" s="550">
        <v>8</v>
      </c>
      <c r="V54" s="211">
        <f t="shared" si="100"/>
        <v>16</v>
      </c>
      <c r="W54" s="267">
        <f t="shared" si="101"/>
        <v>0</v>
      </c>
      <c r="X54" s="552"/>
      <c r="Y54" s="212">
        <f t="shared" si="102"/>
        <v>36</v>
      </c>
      <c r="Z54" s="553"/>
      <c r="AA54" s="363">
        <f>Y54-D54</f>
        <v>0</v>
      </c>
      <c r="AD54" s="437">
        <v>4200</v>
      </c>
      <c r="AE54" s="437">
        <f t="shared" si="103"/>
        <v>336</v>
      </c>
      <c r="AF54" s="437">
        <f t="shared" si="104"/>
        <v>181.44</v>
      </c>
      <c r="AG54" s="437">
        <f t="shared" si="105"/>
        <v>4717.4399999999996</v>
      </c>
      <c r="AH54" s="437">
        <f t="shared" si="106"/>
        <v>707.61599999999987</v>
      </c>
      <c r="AI54" s="437">
        <f t="shared" si="107"/>
        <v>707.61599999999987</v>
      </c>
      <c r="AJ54" s="437">
        <f t="shared" si="108"/>
        <v>73592.063999999998</v>
      </c>
      <c r="AK54" s="438">
        <f>AJ54*(1+'V en W'!$Y$6)</f>
        <v>75063.905280000006</v>
      </c>
      <c r="AM54" s="289"/>
      <c r="AN54" s="289"/>
    </row>
    <row r="55" spans="2:41">
      <c r="B55" s="428"/>
      <c r="C55" s="429"/>
      <c r="D55" s="557"/>
      <c r="E55" s="563"/>
      <c r="F55" s="558"/>
      <c r="G55" s="557"/>
      <c r="H55" s="557"/>
      <c r="I55" s="557"/>
      <c r="J55" s="557"/>
      <c r="K55" s="213">
        <f t="shared" si="97"/>
        <v>0</v>
      </c>
      <c r="L55" s="558"/>
      <c r="M55" s="557"/>
      <c r="N55" s="557"/>
      <c r="O55" s="213">
        <f t="shared" si="98"/>
        <v>0</v>
      </c>
      <c r="P55" s="558"/>
      <c r="Q55" s="557"/>
      <c r="R55" s="557"/>
      <c r="S55" s="213">
        <f t="shared" si="99"/>
        <v>0</v>
      </c>
      <c r="T55" s="558"/>
      <c r="U55" s="557"/>
      <c r="V55" s="213">
        <f t="shared" si="100"/>
        <v>0</v>
      </c>
      <c r="W55" s="268">
        <f t="shared" si="101"/>
        <v>0</v>
      </c>
      <c r="X55" s="559"/>
      <c r="Y55" s="214">
        <f t="shared" si="102"/>
        <v>0</v>
      </c>
      <c r="Z55" s="553"/>
      <c r="AA55" s="363">
        <f>Y55-D55</f>
        <v>0</v>
      </c>
      <c r="AD55" s="439">
        <v>0</v>
      </c>
      <c r="AE55" s="439">
        <f t="shared" si="103"/>
        <v>0</v>
      </c>
      <c r="AF55" s="439">
        <f t="shared" si="104"/>
        <v>0</v>
      </c>
      <c r="AG55" s="439">
        <f t="shared" si="105"/>
        <v>0</v>
      </c>
      <c r="AH55" s="439">
        <f t="shared" si="106"/>
        <v>0</v>
      </c>
      <c r="AI55" s="439">
        <f t="shared" si="107"/>
        <v>0</v>
      </c>
      <c r="AJ55" s="439">
        <f t="shared" si="108"/>
        <v>0</v>
      </c>
      <c r="AK55" s="440">
        <f>AJ55*(1+'V en W'!$Y$6)</f>
        <v>0</v>
      </c>
      <c r="AM55" s="289"/>
      <c r="AN55" s="289"/>
    </row>
    <row r="56" spans="2:41">
      <c r="B56" s="204" t="str">
        <f>"Frontoffice "&amp;alg!$A$18</f>
        <v>Frontoffice Vestiging 6</v>
      </c>
      <c r="C56" s="205"/>
      <c r="D56" s="216">
        <f>SUM(D53:D55)</f>
        <v>64</v>
      </c>
      <c r="E56" s="216"/>
      <c r="F56" s="217">
        <f t="shared" ref="F56:W56" si="109">SUM(F53:F55)</f>
        <v>4</v>
      </c>
      <c r="G56" s="216">
        <f t="shared" si="109"/>
        <v>4</v>
      </c>
      <c r="H56" s="216">
        <f t="shared" si="109"/>
        <v>2</v>
      </c>
      <c r="I56" s="216">
        <f t="shared" si="109"/>
        <v>2</v>
      </c>
      <c r="J56" s="216">
        <f t="shared" si="109"/>
        <v>2</v>
      </c>
      <c r="K56" s="218">
        <f t="shared" si="109"/>
        <v>14</v>
      </c>
      <c r="L56" s="217">
        <f t="shared" si="109"/>
        <v>4</v>
      </c>
      <c r="M56" s="216">
        <f t="shared" si="109"/>
        <v>4</v>
      </c>
      <c r="N56" s="216">
        <f t="shared" si="109"/>
        <v>4</v>
      </c>
      <c r="O56" s="218">
        <f t="shared" si="109"/>
        <v>12</v>
      </c>
      <c r="P56" s="217">
        <f t="shared" si="109"/>
        <v>2</v>
      </c>
      <c r="Q56" s="216">
        <f t="shared" si="109"/>
        <v>2</v>
      </c>
      <c r="R56" s="216">
        <f t="shared" si="109"/>
        <v>2</v>
      </c>
      <c r="S56" s="218">
        <f t="shared" si="109"/>
        <v>6</v>
      </c>
      <c r="T56" s="217">
        <f t="shared" si="109"/>
        <v>16</v>
      </c>
      <c r="U56" s="216">
        <f t="shared" si="109"/>
        <v>16</v>
      </c>
      <c r="V56" s="218">
        <f t="shared" si="109"/>
        <v>32</v>
      </c>
      <c r="W56" s="218">
        <f t="shared" si="109"/>
        <v>0</v>
      </c>
      <c r="X56" s="231"/>
      <c r="Y56" s="219">
        <f>O56+S56+V56+K56+W56</f>
        <v>64</v>
      </c>
      <c r="Z56" s="215"/>
      <c r="AA56" s="363">
        <f>Y56-D56</f>
        <v>0</v>
      </c>
      <c r="AD56" s="437">
        <f>SUM(AD53:AD55)</f>
        <v>6800</v>
      </c>
      <c r="AE56" s="437">
        <f t="shared" ref="AE56:AI56" si="110">SUM(AE53:AE55)</f>
        <v>544</v>
      </c>
      <c r="AF56" s="437">
        <f t="shared" si="110"/>
        <v>293.76</v>
      </c>
      <c r="AG56" s="437">
        <f t="shared" si="110"/>
        <v>7637.76</v>
      </c>
      <c r="AH56" s="437">
        <f t="shared" si="110"/>
        <v>1145.6639999999998</v>
      </c>
      <c r="AI56" s="437">
        <f t="shared" si="110"/>
        <v>1145.6639999999998</v>
      </c>
      <c r="AJ56" s="437">
        <f>SUM(AJ53:AJ55)</f>
        <v>119149.056</v>
      </c>
      <c r="AK56" s="438">
        <f>SUM(AK53:AK55)</f>
        <v>121532.03712000001</v>
      </c>
      <c r="AM56" s="289"/>
      <c r="AN56" s="289"/>
    </row>
    <row r="57" spans="2:41">
      <c r="B57" s="197"/>
      <c r="C57" s="198"/>
      <c r="D57" s="553"/>
      <c r="E57" s="553"/>
      <c r="F57" s="560"/>
      <c r="G57" s="553"/>
      <c r="H57" s="553"/>
      <c r="I57" s="553"/>
      <c r="J57" s="553"/>
      <c r="K57" s="211"/>
      <c r="L57" s="560"/>
      <c r="M57" s="553"/>
      <c r="N57" s="553"/>
      <c r="O57" s="211"/>
      <c r="P57" s="560"/>
      <c r="Q57" s="553"/>
      <c r="R57" s="553"/>
      <c r="S57" s="211"/>
      <c r="T57" s="560"/>
      <c r="U57" s="553"/>
      <c r="V57" s="211"/>
      <c r="W57" s="211"/>
      <c r="X57" s="552"/>
      <c r="Y57" s="212"/>
      <c r="Z57" s="553"/>
      <c r="AD57" s="437"/>
      <c r="AE57" s="437"/>
      <c r="AF57" s="437"/>
      <c r="AG57" s="437"/>
      <c r="AH57" s="437"/>
      <c r="AI57" s="437"/>
      <c r="AJ57" s="437"/>
      <c r="AK57" s="438"/>
      <c r="AM57" s="289"/>
      <c r="AN57" s="289"/>
    </row>
    <row r="58" spans="2:41" ht="15.75" thickBot="1">
      <c r="B58" s="206" t="str">
        <f>"Totaal Frontoffice "&amp;'V en W I'!$G$8&amp;" "&amp;'V en W I'!$G$9</f>
        <v>Totaal Frontoffice Gemeente C</v>
      </c>
      <c r="C58" s="207"/>
      <c r="D58" s="220">
        <f>D51+D56</f>
        <v>124</v>
      </c>
      <c r="E58" s="220"/>
      <c r="F58" s="221">
        <f t="shared" ref="F58:Y58" si="111">F51+F56</f>
        <v>8</v>
      </c>
      <c r="G58" s="220">
        <f t="shared" si="111"/>
        <v>8</v>
      </c>
      <c r="H58" s="220">
        <f t="shared" si="111"/>
        <v>6</v>
      </c>
      <c r="I58" s="220">
        <f t="shared" si="111"/>
        <v>6</v>
      </c>
      <c r="J58" s="220">
        <f t="shared" si="111"/>
        <v>6</v>
      </c>
      <c r="K58" s="222">
        <f t="shared" si="111"/>
        <v>34</v>
      </c>
      <c r="L58" s="221">
        <f t="shared" si="111"/>
        <v>10</v>
      </c>
      <c r="M58" s="220">
        <f t="shared" si="111"/>
        <v>8</v>
      </c>
      <c r="N58" s="220">
        <f t="shared" si="111"/>
        <v>8</v>
      </c>
      <c r="O58" s="222">
        <f t="shared" si="111"/>
        <v>26</v>
      </c>
      <c r="P58" s="221">
        <f t="shared" si="111"/>
        <v>6</v>
      </c>
      <c r="Q58" s="220">
        <f t="shared" si="111"/>
        <v>6</v>
      </c>
      <c r="R58" s="220">
        <f t="shared" si="111"/>
        <v>4</v>
      </c>
      <c r="S58" s="222">
        <f t="shared" si="111"/>
        <v>16</v>
      </c>
      <c r="T58" s="221">
        <f t="shared" si="111"/>
        <v>24</v>
      </c>
      <c r="U58" s="220">
        <f t="shared" si="111"/>
        <v>22</v>
      </c>
      <c r="V58" s="222">
        <f t="shared" si="111"/>
        <v>46</v>
      </c>
      <c r="W58" s="222">
        <f t="shared" si="111"/>
        <v>2</v>
      </c>
      <c r="X58" s="223">
        <f t="shared" si="111"/>
        <v>0</v>
      </c>
      <c r="Y58" s="222">
        <f t="shared" si="111"/>
        <v>124</v>
      </c>
      <c r="Z58" s="224"/>
      <c r="AA58" s="363">
        <f>Y58-D58</f>
        <v>0</v>
      </c>
      <c r="AD58" s="437">
        <f t="shared" ref="AD58:AI58" si="112">AD51+AD56</f>
        <v>11800</v>
      </c>
      <c r="AE58" s="437">
        <f t="shared" si="112"/>
        <v>944</v>
      </c>
      <c r="AF58" s="437">
        <f t="shared" si="112"/>
        <v>509.76</v>
      </c>
      <c r="AG58" s="437">
        <f t="shared" si="112"/>
        <v>13253.76</v>
      </c>
      <c r="AH58" s="437">
        <f t="shared" si="112"/>
        <v>1988.0639999999999</v>
      </c>
      <c r="AI58" s="437">
        <f t="shared" si="112"/>
        <v>1988.0639999999999</v>
      </c>
      <c r="AJ58" s="437">
        <f t="shared" ref="AJ58:AK58" si="113">AJ51+AJ56</f>
        <v>206758.65600000002</v>
      </c>
      <c r="AK58" s="438">
        <f t="shared" si="113"/>
        <v>210893.82912000001</v>
      </c>
      <c r="AM58" s="289"/>
      <c r="AN58" s="289"/>
    </row>
    <row r="59" spans="2:41" ht="15.75" thickTop="1">
      <c r="B59" s="197"/>
      <c r="C59" s="198"/>
      <c r="D59" s="553"/>
      <c r="E59" s="553"/>
      <c r="F59" s="560"/>
      <c r="G59" s="553"/>
      <c r="H59" s="553"/>
      <c r="I59" s="553"/>
      <c r="J59" s="553"/>
      <c r="K59" s="211"/>
      <c r="L59" s="560"/>
      <c r="M59" s="553"/>
      <c r="N59" s="553"/>
      <c r="O59" s="211"/>
      <c r="P59" s="560"/>
      <c r="Q59" s="553"/>
      <c r="R59" s="553"/>
      <c r="S59" s="211"/>
      <c r="T59" s="560"/>
      <c r="U59" s="553"/>
      <c r="V59" s="211"/>
      <c r="W59" s="211"/>
      <c r="X59" s="552"/>
      <c r="Y59" s="212"/>
      <c r="Z59" s="553"/>
      <c r="AD59" s="437"/>
      <c r="AE59" s="437"/>
      <c r="AF59" s="437"/>
      <c r="AG59" s="437"/>
      <c r="AH59" s="437"/>
      <c r="AI59" s="437"/>
      <c r="AJ59" s="437"/>
      <c r="AK59" s="438"/>
      <c r="AM59" s="289"/>
      <c r="AN59" s="289"/>
    </row>
    <row r="60" spans="2:41">
      <c r="B60" s="507" t="s">
        <v>569</v>
      </c>
      <c r="C60" s="427"/>
      <c r="D60" s="550">
        <v>32</v>
      </c>
      <c r="E60" s="550"/>
      <c r="F60" s="551">
        <v>6</v>
      </c>
      <c r="G60" s="550">
        <v>4</v>
      </c>
      <c r="H60" s="550"/>
      <c r="I60" s="550">
        <v>2</v>
      </c>
      <c r="J60" s="550">
        <v>2</v>
      </c>
      <c r="K60" s="211">
        <f t="shared" ref="K60:K64" si="114">SUM(F60:J60)</f>
        <v>14</v>
      </c>
      <c r="L60" s="551">
        <v>8</v>
      </c>
      <c r="M60" s="550">
        <v>4</v>
      </c>
      <c r="N60" s="550">
        <v>4</v>
      </c>
      <c r="O60" s="211">
        <f>SUM(L60:N60)</f>
        <v>16</v>
      </c>
      <c r="P60" s="551"/>
      <c r="Q60" s="550"/>
      <c r="R60" s="550"/>
      <c r="S60" s="211">
        <f t="shared" ref="S60:S64" si="115">SUM(P60:R60)</f>
        <v>0</v>
      </c>
      <c r="T60" s="551"/>
      <c r="U60" s="550"/>
      <c r="V60" s="211">
        <f t="shared" ref="V60:V64" si="116">SUM(T60:U60)</f>
        <v>0</v>
      </c>
      <c r="W60" s="267">
        <f t="shared" ref="W60:W64" si="117">D60-K60-O60-S60-V60</f>
        <v>2</v>
      </c>
      <c r="X60" s="552"/>
      <c r="Y60" s="212">
        <f t="shared" ref="Y60:Y64" si="118">O60+S60+V60+K60+W60</f>
        <v>32</v>
      </c>
      <c r="Z60" s="553"/>
      <c r="AA60" s="363">
        <f t="shared" ref="AA60:AA65" si="119">Y60-D60</f>
        <v>0</v>
      </c>
      <c r="AD60" s="437">
        <v>2500</v>
      </c>
      <c r="AE60" s="437">
        <f t="shared" ref="AE60:AE64" si="120">AD60*0.08</f>
        <v>200</v>
      </c>
      <c r="AF60" s="437">
        <f t="shared" ref="AF60:AF64" si="121">(AD60+AE60)*0.04</f>
        <v>108</v>
      </c>
      <c r="AG60" s="437">
        <f t="shared" ref="AG60:AG64" si="122">SUM(AD60:AF60)</f>
        <v>2808</v>
      </c>
      <c r="AH60" s="437">
        <f t="shared" ref="AH60:AH64" si="123">AG60*15%</f>
        <v>421.2</v>
      </c>
      <c r="AI60" s="437">
        <f t="shared" ref="AI60:AI64" si="124">AG60*15%</f>
        <v>421.2</v>
      </c>
      <c r="AJ60" s="437">
        <f t="shared" ref="AJ60:AJ64" si="125">SUM(AG60:AI60)*12</f>
        <v>43804.799999999996</v>
      </c>
      <c r="AK60" s="438">
        <f>AJ60*(1+'V en W'!$Y$6)</f>
        <v>44680.895999999993</v>
      </c>
      <c r="AM60" s="289"/>
      <c r="AN60" s="289"/>
    </row>
    <row r="61" spans="2:41">
      <c r="B61" s="507" t="s">
        <v>570</v>
      </c>
      <c r="C61" s="427"/>
      <c r="D61" s="550">
        <v>24</v>
      </c>
      <c r="E61" s="550"/>
      <c r="F61" s="551"/>
      <c r="G61" s="550"/>
      <c r="H61" s="550"/>
      <c r="I61" s="550"/>
      <c r="J61" s="550"/>
      <c r="K61" s="211">
        <f t="shared" si="114"/>
        <v>0</v>
      </c>
      <c r="L61" s="551"/>
      <c r="M61" s="550"/>
      <c r="N61" s="550"/>
      <c r="O61" s="211">
        <f>SUM(L61:N61)</f>
        <v>0</v>
      </c>
      <c r="P61" s="551">
        <v>8</v>
      </c>
      <c r="Q61" s="550">
        <v>4</v>
      </c>
      <c r="R61" s="550">
        <v>4</v>
      </c>
      <c r="S61" s="211">
        <f t="shared" si="115"/>
        <v>16</v>
      </c>
      <c r="T61" s="551">
        <v>4</v>
      </c>
      <c r="U61" s="550">
        <v>4</v>
      </c>
      <c r="V61" s="211">
        <f t="shared" si="116"/>
        <v>8</v>
      </c>
      <c r="W61" s="267">
        <f t="shared" si="117"/>
        <v>0</v>
      </c>
      <c r="X61" s="552"/>
      <c r="Y61" s="212">
        <f t="shared" si="118"/>
        <v>24</v>
      </c>
      <c r="Z61" s="553"/>
      <c r="AA61" s="363">
        <f t="shared" si="119"/>
        <v>0</v>
      </c>
      <c r="AD61" s="437">
        <v>1800</v>
      </c>
      <c r="AE61" s="437">
        <f t="shared" si="120"/>
        <v>144</v>
      </c>
      <c r="AF61" s="437">
        <f t="shared" si="121"/>
        <v>77.760000000000005</v>
      </c>
      <c r="AG61" s="437">
        <f t="shared" si="122"/>
        <v>2021.76</v>
      </c>
      <c r="AH61" s="437">
        <f t="shared" si="123"/>
        <v>303.26400000000001</v>
      </c>
      <c r="AI61" s="437">
        <f t="shared" si="124"/>
        <v>303.26400000000001</v>
      </c>
      <c r="AJ61" s="437">
        <f t="shared" si="125"/>
        <v>31539.455999999998</v>
      </c>
      <c r="AK61" s="438">
        <f>AJ61*(1+'V en W'!$Y$6)</f>
        <v>32170.24512</v>
      </c>
      <c r="AM61" s="289"/>
      <c r="AN61" s="289"/>
    </row>
    <row r="62" spans="2:41">
      <c r="B62" s="507" t="s">
        <v>571</v>
      </c>
      <c r="C62" s="427"/>
      <c r="D62" s="550">
        <v>20</v>
      </c>
      <c r="E62" s="550"/>
      <c r="F62" s="551"/>
      <c r="G62" s="550"/>
      <c r="H62" s="550"/>
      <c r="I62" s="550"/>
      <c r="J62" s="550"/>
      <c r="K62" s="211">
        <f t="shared" si="114"/>
        <v>0</v>
      </c>
      <c r="L62" s="551">
        <v>4</v>
      </c>
      <c r="M62" s="550">
        <v>4</v>
      </c>
      <c r="N62" s="550">
        <v>4</v>
      </c>
      <c r="O62" s="211">
        <f>SUM(L62:N62)</f>
        <v>12</v>
      </c>
      <c r="P62" s="551"/>
      <c r="Q62" s="550"/>
      <c r="R62" s="550"/>
      <c r="S62" s="211">
        <f t="shared" si="115"/>
        <v>0</v>
      </c>
      <c r="T62" s="551">
        <v>4</v>
      </c>
      <c r="U62" s="550">
        <v>4</v>
      </c>
      <c r="V62" s="211">
        <f t="shared" si="116"/>
        <v>8</v>
      </c>
      <c r="W62" s="267">
        <f t="shared" si="117"/>
        <v>0</v>
      </c>
      <c r="X62" s="552"/>
      <c r="Y62" s="212">
        <f t="shared" si="118"/>
        <v>20</v>
      </c>
      <c r="Z62" s="553"/>
      <c r="AA62" s="363">
        <f t="shared" si="119"/>
        <v>0</v>
      </c>
      <c r="AD62" s="437">
        <v>1800</v>
      </c>
      <c r="AE62" s="437">
        <f t="shared" si="120"/>
        <v>144</v>
      </c>
      <c r="AF62" s="437">
        <f t="shared" si="121"/>
        <v>77.760000000000005</v>
      </c>
      <c r="AG62" s="437">
        <f t="shared" si="122"/>
        <v>2021.76</v>
      </c>
      <c r="AH62" s="437">
        <f t="shared" si="123"/>
        <v>303.26400000000001</v>
      </c>
      <c r="AI62" s="437">
        <f t="shared" si="124"/>
        <v>303.26400000000001</v>
      </c>
      <c r="AJ62" s="437">
        <f t="shared" si="125"/>
        <v>31539.455999999998</v>
      </c>
      <c r="AK62" s="438">
        <f>AJ62*(1+'V en W'!$Y$6)</f>
        <v>32170.24512</v>
      </c>
      <c r="AM62" s="289"/>
      <c r="AN62" s="289"/>
    </row>
    <row r="63" spans="2:41">
      <c r="B63" s="507" t="s">
        <v>572</v>
      </c>
      <c r="C63" s="427"/>
      <c r="D63" s="550">
        <v>18</v>
      </c>
      <c r="E63" s="550"/>
      <c r="F63" s="551">
        <v>2</v>
      </c>
      <c r="G63" s="550">
        <v>4</v>
      </c>
      <c r="H63" s="550">
        <v>4</v>
      </c>
      <c r="I63" s="550">
        <v>2</v>
      </c>
      <c r="J63" s="550"/>
      <c r="K63" s="211">
        <f t="shared" ref="K63" si="126">SUM(F63:J63)</f>
        <v>12</v>
      </c>
      <c r="L63" s="551"/>
      <c r="M63" s="550"/>
      <c r="N63" s="550"/>
      <c r="O63" s="211">
        <f t="shared" ref="O63" si="127">SUM(L63:N63)</f>
        <v>0</v>
      </c>
      <c r="P63" s="551"/>
      <c r="Q63" s="550"/>
      <c r="R63" s="550"/>
      <c r="S63" s="211">
        <f t="shared" ref="S63" si="128">SUM(P63:R63)</f>
        <v>0</v>
      </c>
      <c r="T63" s="551">
        <v>2</v>
      </c>
      <c r="U63" s="550">
        <v>2</v>
      </c>
      <c r="V63" s="211">
        <f t="shared" ref="V63" si="129">SUM(T63:U63)</f>
        <v>4</v>
      </c>
      <c r="W63" s="267">
        <f t="shared" si="117"/>
        <v>2</v>
      </c>
      <c r="X63" s="552"/>
      <c r="Y63" s="212">
        <f t="shared" si="118"/>
        <v>18</v>
      </c>
      <c r="Z63" s="553"/>
      <c r="AA63" s="363">
        <f t="shared" si="119"/>
        <v>0</v>
      </c>
      <c r="AD63" s="437">
        <v>1600</v>
      </c>
      <c r="AE63" s="437">
        <f t="shared" si="120"/>
        <v>128</v>
      </c>
      <c r="AF63" s="437">
        <f t="shared" si="121"/>
        <v>69.12</v>
      </c>
      <c r="AG63" s="437">
        <f t="shared" si="122"/>
        <v>1797.12</v>
      </c>
      <c r="AH63" s="437">
        <f t="shared" si="123"/>
        <v>269.56799999999998</v>
      </c>
      <c r="AI63" s="437">
        <f t="shared" si="124"/>
        <v>269.56799999999998</v>
      </c>
      <c r="AJ63" s="437">
        <f t="shared" si="125"/>
        <v>28035.072000000004</v>
      </c>
      <c r="AK63" s="438">
        <f>AJ63*(1+'V en W'!$Y$6)</f>
        <v>28595.773440000004</v>
      </c>
      <c r="AM63" s="289"/>
      <c r="AN63" s="289"/>
      <c r="AO63" s="556"/>
    </row>
    <row r="64" spans="2:41">
      <c r="B64" s="428"/>
      <c r="C64" s="429"/>
      <c r="D64" s="557"/>
      <c r="E64" s="557"/>
      <c r="F64" s="558"/>
      <c r="G64" s="557"/>
      <c r="H64" s="557"/>
      <c r="I64" s="557"/>
      <c r="J64" s="557"/>
      <c r="K64" s="213">
        <f t="shared" si="114"/>
        <v>0</v>
      </c>
      <c r="L64" s="558"/>
      <c r="M64" s="557"/>
      <c r="N64" s="557"/>
      <c r="O64" s="213">
        <f>SUM(L64:N64)</f>
        <v>0</v>
      </c>
      <c r="P64" s="558"/>
      <c r="Q64" s="557"/>
      <c r="R64" s="557"/>
      <c r="S64" s="213">
        <f t="shared" si="115"/>
        <v>0</v>
      </c>
      <c r="T64" s="558"/>
      <c r="U64" s="557"/>
      <c r="V64" s="213">
        <f t="shared" si="116"/>
        <v>0</v>
      </c>
      <c r="W64" s="268">
        <f t="shared" si="117"/>
        <v>0</v>
      </c>
      <c r="X64" s="559"/>
      <c r="Y64" s="214">
        <f t="shared" si="118"/>
        <v>0</v>
      </c>
      <c r="Z64" s="553"/>
      <c r="AA64" s="363">
        <f t="shared" si="119"/>
        <v>0</v>
      </c>
      <c r="AD64" s="439">
        <v>0</v>
      </c>
      <c r="AE64" s="439">
        <f t="shared" si="120"/>
        <v>0</v>
      </c>
      <c r="AF64" s="439">
        <f t="shared" si="121"/>
        <v>0</v>
      </c>
      <c r="AG64" s="439">
        <f t="shared" si="122"/>
        <v>0</v>
      </c>
      <c r="AH64" s="439">
        <f t="shared" si="123"/>
        <v>0</v>
      </c>
      <c r="AI64" s="439">
        <f t="shared" si="124"/>
        <v>0</v>
      </c>
      <c r="AJ64" s="439">
        <f t="shared" si="125"/>
        <v>0</v>
      </c>
      <c r="AK64" s="440">
        <f>AJ64*(1+'V en W'!$Y$6)</f>
        <v>0</v>
      </c>
      <c r="AM64" s="289"/>
      <c r="AN64" s="289"/>
    </row>
    <row r="65" spans="2:41">
      <c r="B65" s="204" t="str">
        <f>"Frontoffice "&amp;alg!$A$19</f>
        <v>Frontoffice Vestiging 7</v>
      </c>
      <c r="C65" s="205"/>
      <c r="D65" s="216">
        <f>SUM(D60:D64)</f>
        <v>94</v>
      </c>
      <c r="E65" s="216"/>
      <c r="F65" s="217">
        <f t="shared" ref="F65:W65" si="130">SUM(F60:F64)</f>
        <v>8</v>
      </c>
      <c r="G65" s="216">
        <f t="shared" si="130"/>
        <v>8</v>
      </c>
      <c r="H65" s="216">
        <f t="shared" si="130"/>
        <v>4</v>
      </c>
      <c r="I65" s="216">
        <f t="shared" si="130"/>
        <v>4</v>
      </c>
      <c r="J65" s="216">
        <f t="shared" si="130"/>
        <v>2</v>
      </c>
      <c r="K65" s="218">
        <f t="shared" si="130"/>
        <v>26</v>
      </c>
      <c r="L65" s="217">
        <f t="shared" si="130"/>
        <v>12</v>
      </c>
      <c r="M65" s="216">
        <f t="shared" si="130"/>
        <v>8</v>
      </c>
      <c r="N65" s="216">
        <f t="shared" si="130"/>
        <v>8</v>
      </c>
      <c r="O65" s="218">
        <f t="shared" si="130"/>
        <v>28</v>
      </c>
      <c r="P65" s="217">
        <f t="shared" si="130"/>
        <v>8</v>
      </c>
      <c r="Q65" s="216">
        <f t="shared" si="130"/>
        <v>4</v>
      </c>
      <c r="R65" s="216">
        <f t="shared" si="130"/>
        <v>4</v>
      </c>
      <c r="S65" s="218">
        <f t="shared" si="130"/>
        <v>16</v>
      </c>
      <c r="T65" s="217">
        <f t="shared" si="130"/>
        <v>10</v>
      </c>
      <c r="U65" s="216">
        <f t="shared" si="130"/>
        <v>10</v>
      </c>
      <c r="V65" s="218">
        <f t="shared" si="130"/>
        <v>20</v>
      </c>
      <c r="W65" s="218">
        <f t="shared" si="130"/>
        <v>4</v>
      </c>
      <c r="X65" s="231"/>
      <c r="Y65" s="219">
        <f>O65+S65+V65+K65+W65</f>
        <v>94</v>
      </c>
      <c r="Z65" s="215"/>
      <c r="AA65" s="363">
        <f t="shared" si="119"/>
        <v>0</v>
      </c>
      <c r="AD65" s="437">
        <f>SUM(AD60:AD64)</f>
        <v>7700</v>
      </c>
      <c r="AE65" s="437">
        <f t="shared" ref="AE65:AI65" si="131">SUM(AE60:AE64)</f>
        <v>616</v>
      </c>
      <c r="AF65" s="437">
        <f t="shared" si="131"/>
        <v>332.64</v>
      </c>
      <c r="AG65" s="437">
        <f t="shared" si="131"/>
        <v>8648.64</v>
      </c>
      <c r="AH65" s="437">
        <f t="shared" si="131"/>
        <v>1297.296</v>
      </c>
      <c r="AI65" s="437">
        <f t="shared" si="131"/>
        <v>1297.296</v>
      </c>
      <c r="AJ65" s="437">
        <f>SUM(AJ60:AJ64)</f>
        <v>134918.78400000001</v>
      </c>
      <c r="AK65" s="438">
        <f>SUM(AK60:AK64)</f>
        <v>137617.15967999998</v>
      </c>
      <c r="AM65" s="289"/>
      <c r="AN65" s="289"/>
    </row>
    <row r="66" spans="2:41">
      <c r="B66" s="197"/>
      <c r="C66" s="198"/>
      <c r="D66" s="553"/>
      <c r="E66" s="553"/>
      <c r="F66" s="560"/>
      <c r="G66" s="553"/>
      <c r="H66" s="553"/>
      <c r="I66" s="553"/>
      <c r="J66" s="553"/>
      <c r="K66" s="211"/>
      <c r="L66" s="560"/>
      <c r="M66" s="553"/>
      <c r="N66" s="553"/>
      <c r="O66" s="211"/>
      <c r="P66" s="560"/>
      <c r="Q66" s="553"/>
      <c r="R66" s="553"/>
      <c r="S66" s="211"/>
      <c r="T66" s="560"/>
      <c r="U66" s="553"/>
      <c r="V66" s="211"/>
      <c r="W66" s="211"/>
      <c r="X66" s="552"/>
      <c r="Y66" s="212"/>
      <c r="Z66" s="553"/>
      <c r="AD66" s="437"/>
      <c r="AE66" s="437"/>
      <c r="AF66" s="437"/>
      <c r="AG66" s="437"/>
      <c r="AH66" s="437"/>
      <c r="AI66" s="437"/>
      <c r="AJ66" s="437"/>
      <c r="AK66" s="438"/>
      <c r="AM66" s="289"/>
      <c r="AN66" s="289"/>
    </row>
    <row r="67" spans="2:41" ht="15.75" thickBot="1">
      <c r="B67" s="206" t="str">
        <f>"Totaal Frontoffice "&amp;'V en W I'!$I$8&amp;" "&amp;'V en W I'!$I$9</f>
        <v>Totaal Frontoffice Gemeente D</v>
      </c>
      <c r="C67" s="207"/>
      <c r="D67" s="220">
        <f>D65</f>
        <v>94</v>
      </c>
      <c r="E67" s="220"/>
      <c r="F67" s="221">
        <f t="shared" ref="F67:Y67" si="132">F65</f>
        <v>8</v>
      </c>
      <c r="G67" s="220">
        <f t="shared" si="132"/>
        <v>8</v>
      </c>
      <c r="H67" s="220">
        <f t="shared" si="132"/>
        <v>4</v>
      </c>
      <c r="I67" s="220">
        <f t="shared" si="132"/>
        <v>4</v>
      </c>
      <c r="J67" s="220">
        <f t="shared" si="132"/>
        <v>2</v>
      </c>
      <c r="K67" s="222">
        <f t="shared" si="132"/>
        <v>26</v>
      </c>
      <c r="L67" s="221">
        <f t="shared" si="132"/>
        <v>12</v>
      </c>
      <c r="M67" s="220">
        <f t="shared" si="132"/>
        <v>8</v>
      </c>
      <c r="N67" s="220">
        <f t="shared" si="132"/>
        <v>8</v>
      </c>
      <c r="O67" s="222">
        <f t="shared" si="132"/>
        <v>28</v>
      </c>
      <c r="P67" s="221">
        <f t="shared" si="132"/>
        <v>8</v>
      </c>
      <c r="Q67" s="220">
        <f t="shared" si="132"/>
        <v>4</v>
      </c>
      <c r="R67" s="220">
        <f t="shared" si="132"/>
        <v>4</v>
      </c>
      <c r="S67" s="222">
        <f t="shared" si="132"/>
        <v>16</v>
      </c>
      <c r="T67" s="221">
        <f t="shared" si="132"/>
        <v>10</v>
      </c>
      <c r="U67" s="220">
        <f t="shared" si="132"/>
        <v>10</v>
      </c>
      <c r="V67" s="222">
        <f t="shared" si="132"/>
        <v>20</v>
      </c>
      <c r="W67" s="222">
        <f t="shared" si="132"/>
        <v>4</v>
      </c>
      <c r="X67" s="223">
        <f t="shared" si="132"/>
        <v>0</v>
      </c>
      <c r="Y67" s="222">
        <f t="shared" si="132"/>
        <v>94</v>
      </c>
      <c r="Z67" s="224"/>
      <c r="AA67" s="363">
        <f>Y67-D67</f>
        <v>0</v>
      </c>
      <c r="AD67" s="437">
        <f t="shared" ref="AD67:AI67" si="133">AD65</f>
        <v>7700</v>
      </c>
      <c r="AE67" s="437">
        <f t="shared" si="133"/>
        <v>616</v>
      </c>
      <c r="AF67" s="437">
        <f t="shared" si="133"/>
        <v>332.64</v>
      </c>
      <c r="AG67" s="437">
        <f t="shared" si="133"/>
        <v>8648.64</v>
      </c>
      <c r="AH67" s="437">
        <f t="shared" si="133"/>
        <v>1297.296</v>
      </c>
      <c r="AI67" s="437">
        <f t="shared" si="133"/>
        <v>1297.296</v>
      </c>
      <c r="AJ67" s="437">
        <f t="shared" ref="AJ67:AK67" si="134">AJ65</f>
        <v>134918.78400000001</v>
      </c>
      <c r="AK67" s="438">
        <f t="shared" si="134"/>
        <v>137617.15967999998</v>
      </c>
      <c r="AM67" s="289"/>
      <c r="AN67" s="289"/>
    </row>
    <row r="68" spans="2:41" ht="15.75" thickTop="1">
      <c r="B68" s="197"/>
      <c r="C68" s="198"/>
      <c r="D68" s="553"/>
      <c r="E68" s="553"/>
      <c r="F68" s="560"/>
      <c r="G68" s="553"/>
      <c r="H68" s="553"/>
      <c r="I68" s="553"/>
      <c r="J68" s="553"/>
      <c r="K68" s="211"/>
      <c r="L68" s="560"/>
      <c r="M68" s="553"/>
      <c r="N68" s="553"/>
      <c r="O68" s="211"/>
      <c r="P68" s="560"/>
      <c r="Q68" s="553"/>
      <c r="R68" s="553"/>
      <c r="S68" s="211"/>
      <c r="T68" s="560"/>
      <c r="U68" s="553"/>
      <c r="V68" s="211"/>
      <c r="W68" s="211"/>
      <c r="X68" s="552"/>
      <c r="Y68" s="212"/>
      <c r="Z68" s="553"/>
      <c r="AD68" s="437"/>
      <c r="AE68" s="437"/>
      <c r="AF68" s="437"/>
      <c r="AG68" s="437"/>
      <c r="AH68" s="437"/>
      <c r="AI68" s="437"/>
      <c r="AJ68" s="437"/>
      <c r="AK68" s="438"/>
      <c r="AM68" s="289"/>
      <c r="AN68" s="289"/>
    </row>
    <row r="69" spans="2:41">
      <c r="B69" s="507" t="s">
        <v>573</v>
      </c>
      <c r="C69" s="427"/>
      <c r="D69" s="554">
        <v>36</v>
      </c>
      <c r="E69" s="554"/>
      <c r="F69" s="555"/>
      <c r="G69" s="554"/>
      <c r="H69" s="554"/>
      <c r="I69" s="554"/>
      <c r="J69" s="554"/>
      <c r="K69" s="364">
        <f t="shared" ref="K69" si="135">SUM(F69:J69)</f>
        <v>0</v>
      </c>
      <c r="L69" s="555"/>
      <c r="M69" s="554"/>
      <c r="N69" s="554"/>
      <c r="O69" s="364">
        <f t="shared" ref="O69:O79" si="136">SUM(L69:N69)</f>
        <v>0</v>
      </c>
      <c r="P69" s="551"/>
      <c r="Q69" s="550"/>
      <c r="R69" s="550"/>
      <c r="S69" s="211">
        <f t="shared" ref="S69:S75" si="137">SUM(P69:R69)</f>
        <v>0</v>
      </c>
      <c r="T69" s="551"/>
      <c r="U69" s="550"/>
      <c r="V69" s="211">
        <f t="shared" ref="V69:V75" si="138">SUM(T69:U69)</f>
        <v>0</v>
      </c>
      <c r="W69" s="267">
        <f t="shared" ref="W69:W100" si="139">D69-K69-O69-S69-V69</f>
        <v>36</v>
      </c>
      <c r="X69" s="552"/>
      <c r="Y69" s="212">
        <f t="shared" ref="Y69:Y100" si="140">O69+S69+V69+K69+W69</f>
        <v>36</v>
      </c>
      <c r="Z69" s="553"/>
      <c r="AA69" s="363">
        <f t="shared" ref="AA69:AA101" si="141">Y69-D69</f>
        <v>0</v>
      </c>
      <c r="AD69" s="437">
        <v>5000</v>
      </c>
      <c r="AE69" s="437">
        <f t="shared" ref="AE69:AE100" si="142">AD69*0.08</f>
        <v>400</v>
      </c>
      <c r="AF69" s="437">
        <f t="shared" ref="AF69:AF100" si="143">(AD69+AE69)*0.04</f>
        <v>216</v>
      </c>
      <c r="AG69" s="437">
        <f t="shared" ref="AG69:AG100" si="144">SUM(AD69:AF69)</f>
        <v>5616</v>
      </c>
      <c r="AH69" s="437">
        <f t="shared" ref="AH69:AH100" si="145">AG69*15%</f>
        <v>842.4</v>
      </c>
      <c r="AI69" s="437">
        <f t="shared" ref="AI69:AI100" si="146">AG69*15%</f>
        <v>842.4</v>
      </c>
      <c r="AJ69" s="437">
        <f t="shared" ref="AJ69:AJ100" si="147">SUM(AG69:AI69)*12</f>
        <v>87609.599999999991</v>
      </c>
      <c r="AK69" s="438">
        <f>AJ69*(1+'V en W'!$Y$6)</f>
        <v>89361.791999999987</v>
      </c>
      <c r="AM69" s="289"/>
      <c r="AN69" s="289"/>
    </row>
    <row r="70" spans="2:41">
      <c r="B70" s="507" t="s">
        <v>574</v>
      </c>
      <c r="C70" s="427"/>
      <c r="D70" s="554">
        <v>36</v>
      </c>
      <c r="E70" s="554"/>
      <c r="F70" s="555"/>
      <c r="G70" s="554"/>
      <c r="H70" s="554"/>
      <c r="I70" s="554"/>
      <c r="J70" s="554"/>
      <c r="K70" s="364">
        <f t="shared" ref="K70:K72" si="148">SUM(F70:J70)</f>
        <v>0</v>
      </c>
      <c r="L70" s="555"/>
      <c r="M70" s="554"/>
      <c r="N70" s="554"/>
      <c r="O70" s="364">
        <f t="shared" si="136"/>
        <v>0</v>
      </c>
      <c r="P70" s="551"/>
      <c r="Q70" s="550"/>
      <c r="R70" s="550"/>
      <c r="S70" s="211">
        <f t="shared" si="137"/>
        <v>0</v>
      </c>
      <c r="T70" s="551"/>
      <c r="U70" s="550"/>
      <c r="V70" s="211">
        <f t="shared" si="138"/>
        <v>0</v>
      </c>
      <c r="W70" s="267">
        <f t="shared" si="139"/>
        <v>36</v>
      </c>
      <c r="X70" s="552"/>
      <c r="Y70" s="212">
        <f t="shared" si="140"/>
        <v>36</v>
      </c>
      <c r="Z70" s="553"/>
      <c r="AA70" s="363">
        <f t="shared" si="141"/>
        <v>0</v>
      </c>
      <c r="AD70" s="437">
        <v>4800</v>
      </c>
      <c r="AE70" s="437">
        <f t="shared" si="142"/>
        <v>384</v>
      </c>
      <c r="AF70" s="437">
        <f t="shared" si="143"/>
        <v>207.36</v>
      </c>
      <c r="AG70" s="437">
        <f t="shared" si="144"/>
        <v>5391.36</v>
      </c>
      <c r="AH70" s="437">
        <f t="shared" si="145"/>
        <v>808.70399999999995</v>
      </c>
      <c r="AI70" s="437">
        <f t="shared" si="146"/>
        <v>808.70399999999995</v>
      </c>
      <c r="AJ70" s="437">
        <f t="shared" si="147"/>
        <v>84105.215999999986</v>
      </c>
      <c r="AK70" s="438">
        <f>AJ70*(1+'V en W'!$Y$6)</f>
        <v>85787.320319999984</v>
      </c>
      <c r="AM70" s="289"/>
      <c r="AN70" s="289"/>
    </row>
    <row r="71" spans="2:41">
      <c r="B71" s="507" t="s">
        <v>575</v>
      </c>
      <c r="C71" s="427"/>
      <c r="D71" s="554">
        <v>36</v>
      </c>
      <c r="E71" s="554"/>
      <c r="F71" s="555">
        <v>4</v>
      </c>
      <c r="G71" s="554"/>
      <c r="H71" s="554"/>
      <c r="I71" s="554"/>
      <c r="J71" s="554"/>
      <c r="K71" s="364">
        <f t="shared" si="148"/>
        <v>4</v>
      </c>
      <c r="L71" s="555">
        <v>4</v>
      </c>
      <c r="M71" s="554">
        <v>2</v>
      </c>
      <c r="N71" s="554">
        <v>2</v>
      </c>
      <c r="O71" s="364">
        <f t="shared" si="136"/>
        <v>8</v>
      </c>
      <c r="P71" s="555"/>
      <c r="Q71" s="554">
        <v>2</v>
      </c>
      <c r="R71" s="554"/>
      <c r="S71" s="364">
        <f t="shared" si="137"/>
        <v>2</v>
      </c>
      <c r="T71" s="555"/>
      <c r="U71" s="554"/>
      <c r="V71" s="364">
        <f t="shared" si="138"/>
        <v>0</v>
      </c>
      <c r="W71" s="267">
        <f t="shared" si="139"/>
        <v>22</v>
      </c>
      <c r="X71" s="552"/>
      <c r="Y71" s="399">
        <f t="shared" si="140"/>
        <v>36</v>
      </c>
      <c r="Z71" s="552"/>
      <c r="AA71" s="363">
        <f t="shared" si="141"/>
        <v>0</v>
      </c>
      <c r="AD71" s="437">
        <v>4600</v>
      </c>
      <c r="AE71" s="437">
        <f t="shared" si="142"/>
        <v>368</v>
      </c>
      <c r="AF71" s="437">
        <f t="shared" si="143"/>
        <v>198.72</v>
      </c>
      <c r="AG71" s="437">
        <f t="shared" si="144"/>
        <v>5166.72</v>
      </c>
      <c r="AH71" s="437">
        <f t="shared" si="145"/>
        <v>775.00800000000004</v>
      </c>
      <c r="AI71" s="437">
        <f t="shared" si="146"/>
        <v>775.00800000000004</v>
      </c>
      <c r="AJ71" s="437">
        <f t="shared" si="147"/>
        <v>80600.831999999995</v>
      </c>
      <c r="AK71" s="438">
        <f>AJ71*(1+'V en W'!$Y$6)</f>
        <v>82212.848639999997</v>
      </c>
      <c r="AM71" s="289"/>
      <c r="AN71" s="289"/>
    </row>
    <row r="72" spans="2:41">
      <c r="B72" s="507" t="s">
        <v>576</v>
      </c>
      <c r="C72" s="427"/>
      <c r="D72" s="554">
        <v>36</v>
      </c>
      <c r="E72" s="554"/>
      <c r="F72" s="555"/>
      <c r="G72" s="554"/>
      <c r="H72" s="554"/>
      <c r="I72" s="554"/>
      <c r="J72" s="554"/>
      <c r="K72" s="364">
        <f t="shared" si="148"/>
        <v>0</v>
      </c>
      <c r="L72" s="555"/>
      <c r="M72" s="554"/>
      <c r="N72" s="554"/>
      <c r="O72" s="364">
        <f t="shared" si="136"/>
        <v>0</v>
      </c>
      <c r="P72" s="551"/>
      <c r="Q72" s="550"/>
      <c r="R72" s="550"/>
      <c r="S72" s="211">
        <f t="shared" si="137"/>
        <v>0</v>
      </c>
      <c r="T72" s="551"/>
      <c r="U72" s="550"/>
      <c r="V72" s="211">
        <f t="shared" si="138"/>
        <v>0</v>
      </c>
      <c r="W72" s="267">
        <f t="shared" si="139"/>
        <v>36</v>
      </c>
      <c r="X72" s="552"/>
      <c r="Y72" s="212">
        <f t="shared" si="140"/>
        <v>36</v>
      </c>
      <c r="Z72" s="553"/>
      <c r="AA72" s="363">
        <f t="shared" si="141"/>
        <v>0</v>
      </c>
      <c r="AD72" s="437">
        <v>4800</v>
      </c>
      <c r="AE72" s="437">
        <f t="shared" si="142"/>
        <v>384</v>
      </c>
      <c r="AF72" s="437">
        <f t="shared" si="143"/>
        <v>207.36</v>
      </c>
      <c r="AG72" s="437">
        <f t="shared" si="144"/>
        <v>5391.36</v>
      </c>
      <c r="AH72" s="437">
        <f t="shared" si="145"/>
        <v>808.70399999999995</v>
      </c>
      <c r="AI72" s="437">
        <f t="shared" si="146"/>
        <v>808.70399999999995</v>
      </c>
      <c r="AJ72" s="437">
        <f t="shared" si="147"/>
        <v>84105.215999999986</v>
      </c>
      <c r="AK72" s="438">
        <f>AJ72*(1+'V en W'!$Y$6)</f>
        <v>85787.320319999984</v>
      </c>
      <c r="AM72" s="289"/>
      <c r="AN72" s="289"/>
    </row>
    <row r="73" spans="2:41">
      <c r="B73" s="507" t="s">
        <v>577</v>
      </c>
      <c r="C73" s="427"/>
      <c r="D73" s="554">
        <v>36</v>
      </c>
      <c r="E73" s="554"/>
      <c r="F73" s="555"/>
      <c r="G73" s="554"/>
      <c r="H73" s="554"/>
      <c r="I73" s="554"/>
      <c r="J73" s="554"/>
      <c r="K73" s="364">
        <f t="shared" ref="K73" si="149">SUM(F73:J73)</f>
        <v>0</v>
      </c>
      <c r="L73" s="555"/>
      <c r="M73" s="554"/>
      <c r="N73" s="554"/>
      <c r="O73" s="364">
        <f t="shared" si="136"/>
        <v>0</v>
      </c>
      <c r="P73" s="551"/>
      <c r="Q73" s="550"/>
      <c r="R73" s="550"/>
      <c r="S73" s="211">
        <f t="shared" si="137"/>
        <v>0</v>
      </c>
      <c r="T73" s="551"/>
      <c r="U73" s="550"/>
      <c r="V73" s="211">
        <f t="shared" si="138"/>
        <v>0</v>
      </c>
      <c r="W73" s="267">
        <f t="shared" si="139"/>
        <v>36</v>
      </c>
      <c r="X73" s="552"/>
      <c r="Y73" s="212">
        <f t="shared" si="140"/>
        <v>36</v>
      </c>
      <c r="Z73" s="553"/>
      <c r="AA73" s="363">
        <f t="shared" si="141"/>
        <v>0</v>
      </c>
      <c r="AD73" s="437">
        <v>4000</v>
      </c>
      <c r="AE73" s="437">
        <f t="shared" si="142"/>
        <v>320</v>
      </c>
      <c r="AF73" s="437">
        <f t="shared" si="143"/>
        <v>172.8</v>
      </c>
      <c r="AG73" s="437">
        <f t="shared" si="144"/>
        <v>4492.8</v>
      </c>
      <c r="AH73" s="437">
        <f t="shared" si="145"/>
        <v>673.92</v>
      </c>
      <c r="AI73" s="437">
        <f t="shared" si="146"/>
        <v>673.92</v>
      </c>
      <c r="AJ73" s="437">
        <f t="shared" si="147"/>
        <v>70087.680000000008</v>
      </c>
      <c r="AK73" s="438">
        <f>AJ73*(1+'V en W'!$Y$6)</f>
        <v>71489.433600000004</v>
      </c>
      <c r="AM73" s="289"/>
      <c r="AN73" s="289"/>
    </row>
    <row r="74" spans="2:41">
      <c r="B74" s="507" t="s">
        <v>578</v>
      </c>
      <c r="C74" s="427"/>
      <c r="D74" s="554">
        <v>32</v>
      </c>
      <c r="E74" s="554"/>
      <c r="F74" s="555"/>
      <c r="G74" s="554"/>
      <c r="H74" s="554"/>
      <c r="I74" s="554">
        <v>2</v>
      </c>
      <c r="J74" s="554">
        <v>2</v>
      </c>
      <c r="K74" s="364">
        <f t="shared" ref="K74" si="150">SUM(F74:J74)</f>
        <v>4</v>
      </c>
      <c r="L74" s="555"/>
      <c r="M74" s="554"/>
      <c r="N74" s="554"/>
      <c r="O74" s="364">
        <f t="shared" si="136"/>
        <v>0</v>
      </c>
      <c r="P74" s="551">
        <v>4</v>
      </c>
      <c r="Q74" s="550"/>
      <c r="R74" s="550">
        <v>2</v>
      </c>
      <c r="S74" s="211">
        <f t="shared" si="137"/>
        <v>6</v>
      </c>
      <c r="T74" s="551"/>
      <c r="U74" s="550"/>
      <c r="V74" s="211">
        <f t="shared" si="138"/>
        <v>0</v>
      </c>
      <c r="W74" s="267">
        <f t="shared" si="139"/>
        <v>22</v>
      </c>
      <c r="X74" s="552"/>
      <c r="Y74" s="212">
        <f t="shared" si="140"/>
        <v>32</v>
      </c>
      <c r="Z74" s="553"/>
      <c r="AA74" s="363">
        <f t="shared" si="141"/>
        <v>0</v>
      </c>
      <c r="AD74" s="437">
        <v>3800</v>
      </c>
      <c r="AE74" s="437">
        <f t="shared" si="142"/>
        <v>304</v>
      </c>
      <c r="AF74" s="437">
        <f t="shared" si="143"/>
        <v>164.16</v>
      </c>
      <c r="AG74" s="437">
        <f t="shared" si="144"/>
        <v>4268.16</v>
      </c>
      <c r="AH74" s="437">
        <f t="shared" si="145"/>
        <v>640.22399999999993</v>
      </c>
      <c r="AI74" s="437">
        <f t="shared" si="146"/>
        <v>640.22399999999993</v>
      </c>
      <c r="AJ74" s="437">
        <f t="shared" si="147"/>
        <v>66583.296000000002</v>
      </c>
      <c r="AK74" s="438">
        <f>AJ74*(1+'V en W'!$Y$6)</f>
        <v>67914.961920000002</v>
      </c>
      <c r="AM74" s="289"/>
      <c r="AN74" s="289"/>
    </row>
    <row r="75" spans="2:41">
      <c r="B75" s="507" t="s">
        <v>579</v>
      </c>
      <c r="C75" s="427"/>
      <c r="D75" s="554">
        <v>32</v>
      </c>
      <c r="E75" s="554"/>
      <c r="F75" s="555"/>
      <c r="G75" s="554">
        <v>4</v>
      </c>
      <c r="H75" s="554">
        <v>2</v>
      </c>
      <c r="I75" s="554"/>
      <c r="J75" s="554"/>
      <c r="K75" s="364">
        <f t="shared" ref="K75" si="151">SUM(F75:J75)</f>
        <v>6</v>
      </c>
      <c r="L75" s="555"/>
      <c r="M75" s="554"/>
      <c r="N75" s="554"/>
      <c r="O75" s="364">
        <f t="shared" si="136"/>
        <v>0</v>
      </c>
      <c r="P75" s="551"/>
      <c r="Q75" s="550"/>
      <c r="R75" s="550"/>
      <c r="S75" s="211">
        <f t="shared" si="137"/>
        <v>0</v>
      </c>
      <c r="T75" s="551">
        <v>4</v>
      </c>
      <c r="U75" s="550">
        <v>4</v>
      </c>
      <c r="V75" s="211">
        <f t="shared" si="138"/>
        <v>8</v>
      </c>
      <c r="W75" s="267">
        <f t="shared" si="139"/>
        <v>18</v>
      </c>
      <c r="X75" s="552"/>
      <c r="Y75" s="212">
        <f t="shared" si="140"/>
        <v>32</v>
      </c>
      <c r="Z75" s="553"/>
      <c r="AA75" s="363">
        <f t="shared" si="141"/>
        <v>0</v>
      </c>
      <c r="AD75" s="437">
        <v>3200</v>
      </c>
      <c r="AE75" s="437">
        <f t="shared" si="142"/>
        <v>256</v>
      </c>
      <c r="AF75" s="437">
        <f t="shared" si="143"/>
        <v>138.24</v>
      </c>
      <c r="AG75" s="437">
        <f t="shared" si="144"/>
        <v>3594.24</v>
      </c>
      <c r="AH75" s="437">
        <f t="shared" si="145"/>
        <v>539.13599999999997</v>
      </c>
      <c r="AI75" s="437">
        <f t="shared" si="146"/>
        <v>539.13599999999997</v>
      </c>
      <c r="AJ75" s="437">
        <f t="shared" si="147"/>
        <v>56070.144000000008</v>
      </c>
      <c r="AK75" s="438">
        <f>AJ75*(1+'V en W'!$Y$6)</f>
        <v>57191.546880000009</v>
      </c>
      <c r="AM75" s="289"/>
      <c r="AN75" s="289"/>
    </row>
    <row r="76" spans="2:41" hidden="1">
      <c r="B76" s="507" t="s">
        <v>580</v>
      </c>
      <c r="C76" s="427"/>
      <c r="D76" s="554"/>
      <c r="E76" s="554"/>
      <c r="F76" s="555"/>
      <c r="G76" s="554"/>
      <c r="H76" s="554"/>
      <c r="I76" s="554"/>
      <c r="J76" s="554"/>
      <c r="K76" s="364">
        <f t="shared" ref="K76:K79" si="152">SUM(F76:J76)</f>
        <v>0</v>
      </c>
      <c r="L76" s="555"/>
      <c r="M76" s="554"/>
      <c r="N76" s="554"/>
      <c r="O76" s="364">
        <f t="shared" si="136"/>
        <v>0</v>
      </c>
      <c r="P76" s="551"/>
      <c r="Q76" s="550"/>
      <c r="R76" s="550"/>
      <c r="S76" s="211">
        <f t="shared" ref="S76:S79" si="153">SUM(P76:R76)</f>
        <v>0</v>
      </c>
      <c r="T76" s="551"/>
      <c r="U76" s="550"/>
      <c r="V76" s="211">
        <f t="shared" ref="V76:V79" si="154">SUM(T76:U76)</f>
        <v>0</v>
      </c>
      <c r="W76" s="267">
        <f t="shared" si="139"/>
        <v>0</v>
      </c>
      <c r="X76" s="552"/>
      <c r="Y76" s="212">
        <f t="shared" si="140"/>
        <v>0</v>
      </c>
      <c r="Z76" s="553"/>
      <c r="AA76" s="363">
        <f t="shared" si="141"/>
        <v>0</v>
      </c>
      <c r="AD76" s="437">
        <v>0</v>
      </c>
      <c r="AE76" s="437">
        <f t="shared" si="142"/>
        <v>0</v>
      </c>
      <c r="AF76" s="437">
        <f t="shared" si="143"/>
        <v>0</v>
      </c>
      <c r="AG76" s="437">
        <f t="shared" si="144"/>
        <v>0</v>
      </c>
      <c r="AH76" s="437">
        <f t="shared" si="145"/>
        <v>0</v>
      </c>
      <c r="AI76" s="437">
        <f t="shared" si="146"/>
        <v>0</v>
      </c>
      <c r="AJ76" s="437">
        <f t="shared" si="147"/>
        <v>0</v>
      </c>
      <c r="AK76" s="438">
        <f>AJ76*(1+'V en W'!$Y$6)</f>
        <v>0</v>
      </c>
      <c r="AM76" s="289"/>
      <c r="AN76" s="289"/>
    </row>
    <row r="77" spans="2:41" hidden="1">
      <c r="B77" s="507" t="s">
        <v>581</v>
      </c>
      <c r="C77" s="427"/>
      <c r="D77" s="554"/>
      <c r="E77" s="554"/>
      <c r="F77" s="555"/>
      <c r="G77" s="554"/>
      <c r="H77" s="554"/>
      <c r="I77" s="554"/>
      <c r="J77" s="554"/>
      <c r="K77" s="364">
        <f t="shared" si="152"/>
        <v>0</v>
      </c>
      <c r="L77" s="555"/>
      <c r="M77" s="554"/>
      <c r="N77" s="554"/>
      <c r="O77" s="364">
        <f t="shared" si="136"/>
        <v>0</v>
      </c>
      <c r="P77" s="551"/>
      <c r="Q77" s="550"/>
      <c r="R77" s="550"/>
      <c r="S77" s="211">
        <f t="shared" si="153"/>
        <v>0</v>
      </c>
      <c r="T77" s="551"/>
      <c r="U77" s="550"/>
      <c r="V77" s="211">
        <f t="shared" si="154"/>
        <v>0</v>
      </c>
      <c r="W77" s="267">
        <f t="shared" si="139"/>
        <v>0</v>
      </c>
      <c r="X77" s="552"/>
      <c r="Y77" s="212">
        <f t="shared" si="140"/>
        <v>0</v>
      </c>
      <c r="Z77" s="553"/>
      <c r="AA77" s="363">
        <f t="shared" si="141"/>
        <v>0</v>
      </c>
      <c r="AD77" s="437">
        <v>0</v>
      </c>
      <c r="AE77" s="437">
        <f t="shared" si="142"/>
        <v>0</v>
      </c>
      <c r="AF77" s="437">
        <f t="shared" si="143"/>
        <v>0</v>
      </c>
      <c r="AG77" s="437">
        <f t="shared" si="144"/>
        <v>0</v>
      </c>
      <c r="AH77" s="437">
        <f t="shared" si="145"/>
        <v>0</v>
      </c>
      <c r="AI77" s="437">
        <f t="shared" si="146"/>
        <v>0</v>
      </c>
      <c r="AJ77" s="437">
        <f t="shared" si="147"/>
        <v>0</v>
      </c>
      <c r="AK77" s="438">
        <f>AJ77*(1+'V en W'!$Y$6)</f>
        <v>0</v>
      </c>
      <c r="AM77" s="289"/>
      <c r="AN77" s="289"/>
    </row>
    <row r="78" spans="2:41" hidden="1">
      <c r="B78" s="507" t="s">
        <v>582</v>
      </c>
      <c r="C78" s="427"/>
      <c r="D78" s="554"/>
      <c r="E78" s="554"/>
      <c r="F78" s="555"/>
      <c r="G78" s="554"/>
      <c r="H78" s="554"/>
      <c r="I78" s="554"/>
      <c r="J78" s="554"/>
      <c r="K78" s="364">
        <f t="shared" si="152"/>
        <v>0</v>
      </c>
      <c r="L78" s="555"/>
      <c r="M78" s="554"/>
      <c r="N78" s="554"/>
      <c r="O78" s="364">
        <f t="shared" si="136"/>
        <v>0</v>
      </c>
      <c r="P78" s="551"/>
      <c r="Q78" s="550"/>
      <c r="R78" s="550"/>
      <c r="S78" s="211">
        <f t="shared" si="153"/>
        <v>0</v>
      </c>
      <c r="T78" s="551"/>
      <c r="U78" s="550"/>
      <c r="V78" s="211">
        <f t="shared" si="154"/>
        <v>0</v>
      </c>
      <c r="W78" s="267">
        <f t="shared" si="139"/>
        <v>0</v>
      </c>
      <c r="X78" s="552"/>
      <c r="Y78" s="212">
        <f t="shared" si="140"/>
        <v>0</v>
      </c>
      <c r="Z78" s="553"/>
      <c r="AA78" s="363">
        <f t="shared" si="141"/>
        <v>0</v>
      </c>
      <c r="AD78" s="437">
        <v>0</v>
      </c>
      <c r="AE78" s="437">
        <f t="shared" si="142"/>
        <v>0</v>
      </c>
      <c r="AF78" s="437">
        <f t="shared" si="143"/>
        <v>0</v>
      </c>
      <c r="AG78" s="437">
        <f t="shared" si="144"/>
        <v>0</v>
      </c>
      <c r="AH78" s="437">
        <f t="shared" si="145"/>
        <v>0</v>
      </c>
      <c r="AI78" s="437">
        <f t="shared" si="146"/>
        <v>0</v>
      </c>
      <c r="AJ78" s="437">
        <f t="shared" si="147"/>
        <v>0</v>
      </c>
      <c r="AK78" s="438">
        <f>AJ78*(1+'V en W'!$Y$6)</f>
        <v>0</v>
      </c>
      <c r="AM78" s="289"/>
      <c r="AN78" s="289"/>
      <c r="AO78" s="556"/>
    </row>
    <row r="79" spans="2:41" hidden="1">
      <c r="B79" s="507" t="s">
        <v>583</v>
      </c>
      <c r="C79" s="427"/>
      <c r="D79" s="554"/>
      <c r="E79" s="554"/>
      <c r="F79" s="555"/>
      <c r="G79" s="554"/>
      <c r="H79" s="554"/>
      <c r="I79" s="554"/>
      <c r="J79" s="554"/>
      <c r="K79" s="364">
        <f t="shared" si="152"/>
        <v>0</v>
      </c>
      <c r="L79" s="555"/>
      <c r="M79" s="554"/>
      <c r="N79" s="554"/>
      <c r="O79" s="364">
        <f t="shared" si="136"/>
        <v>0</v>
      </c>
      <c r="P79" s="551"/>
      <c r="Q79" s="550"/>
      <c r="R79" s="550"/>
      <c r="S79" s="211">
        <f t="shared" si="153"/>
        <v>0</v>
      </c>
      <c r="T79" s="551"/>
      <c r="U79" s="550"/>
      <c r="V79" s="211">
        <f t="shared" si="154"/>
        <v>0</v>
      </c>
      <c r="W79" s="267">
        <f t="shared" si="139"/>
        <v>0</v>
      </c>
      <c r="X79" s="552"/>
      <c r="Y79" s="212">
        <f t="shared" si="140"/>
        <v>0</v>
      </c>
      <c r="Z79" s="553"/>
      <c r="AA79" s="363">
        <f t="shared" si="141"/>
        <v>0</v>
      </c>
      <c r="AD79" s="437">
        <v>0</v>
      </c>
      <c r="AE79" s="437">
        <f t="shared" si="142"/>
        <v>0</v>
      </c>
      <c r="AF79" s="437">
        <f t="shared" si="143"/>
        <v>0</v>
      </c>
      <c r="AG79" s="437">
        <f t="shared" si="144"/>
        <v>0</v>
      </c>
      <c r="AH79" s="437">
        <f t="shared" si="145"/>
        <v>0</v>
      </c>
      <c r="AI79" s="437">
        <f t="shared" si="146"/>
        <v>0</v>
      </c>
      <c r="AJ79" s="437">
        <f t="shared" si="147"/>
        <v>0</v>
      </c>
      <c r="AK79" s="438">
        <f>AJ79*(1+'V en W'!$Y$6)</f>
        <v>0</v>
      </c>
      <c r="AM79" s="289"/>
      <c r="AN79" s="289"/>
    </row>
    <row r="80" spans="2:41" hidden="1">
      <c r="B80" s="507" t="s">
        <v>584</v>
      </c>
      <c r="C80" s="427"/>
      <c r="D80" s="554"/>
      <c r="E80" s="554"/>
      <c r="F80" s="555"/>
      <c r="G80" s="554"/>
      <c r="H80" s="554"/>
      <c r="I80" s="554"/>
      <c r="J80" s="554"/>
      <c r="K80" s="364">
        <f t="shared" ref="K80:K88" si="155">SUM(F80:J80)</f>
        <v>0</v>
      </c>
      <c r="L80" s="555"/>
      <c r="M80" s="554"/>
      <c r="N80" s="554"/>
      <c r="O80" s="364">
        <f t="shared" ref="O80:O99" si="156">SUM(L80:N80)</f>
        <v>0</v>
      </c>
      <c r="P80" s="551"/>
      <c r="Q80" s="550"/>
      <c r="R80" s="550"/>
      <c r="S80" s="211">
        <f t="shared" ref="S80:S99" si="157">SUM(P80:R80)</f>
        <v>0</v>
      </c>
      <c r="T80" s="551"/>
      <c r="U80" s="550"/>
      <c r="V80" s="211">
        <f t="shared" ref="V80:V99" si="158">SUM(T80:U80)</f>
        <v>0</v>
      </c>
      <c r="W80" s="267">
        <f t="shared" si="139"/>
        <v>0</v>
      </c>
      <c r="X80" s="552"/>
      <c r="Y80" s="212">
        <f t="shared" si="140"/>
        <v>0</v>
      </c>
      <c r="Z80" s="553"/>
      <c r="AA80" s="363">
        <f t="shared" si="141"/>
        <v>0</v>
      </c>
      <c r="AD80" s="437">
        <v>0</v>
      </c>
      <c r="AE80" s="437">
        <f t="shared" si="142"/>
        <v>0</v>
      </c>
      <c r="AF80" s="437">
        <f t="shared" si="143"/>
        <v>0</v>
      </c>
      <c r="AG80" s="437">
        <f t="shared" si="144"/>
        <v>0</v>
      </c>
      <c r="AH80" s="437">
        <f t="shared" si="145"/>
        <v>0</v>
      </c>
      <c r="AI80" s="437">
        <f t="shared" si="146"/>
        <v>0</v>
      </c>
      <c r="AJ80" s="437">
        <f t="shared" si="147"/>
        <v>0</v>
      </c>
      <c r="AK80" s="438">
        <f>AJ80*(1+'V en W'!$Y$6)</f>
        <v>0</v>
      </c>
      <c r="AM80" s="289"/>
      <c r="AN80" s="289"/>
    </row>
    <row r="81" spans="2:41" hidden="1">
      <c r="B81" s="507" t="s">
        <v>585</v>
      </c>
      <c r="C81" s="427"/>
      <c r="D81" s="554"/>
      <c r="E81" s="554"/>
      <c r="F81" s="555"/>
      <c r="G81" s="554"/>
      <c r="H81" s="554"/>
      <c r="I81" s="554"/>
      <c r="J81" s="554"/>
      <c r="K81" s="364">
        <f t="shared" si="155"/>
        <v>0</v>
      </c>
      <c r="L81" s="555"/>
      <c r="M81" s="554"/>
      <c r="N81" s="554"/>
      <c r="O81" s="364">
        <f t="shared" si="156"/>
        <v>0</v>
      </c>
      <c r="P81" s="551"/>
      <c r="Q81" s="550"/>
      <c r="R81" s="550"/>
      <c r="S81" s="211">
        <f t="shared" si="157"/>
        <v>0</v>
      </c>
      <c r="T81" s="551"/>
      <c r="U81" s="550"/>
      <c r="V81" s="211">
        <f t="shared" si="158"/>
        <v>0</v>
      </c>
      <c r="W81" s="267">
        <f t="shared" si="139"/>
        <v>0</v>
      </c>
      <c r="X81" s="552"/>
      <c r="Y81" s="212">
        <f t="shared" si="140"/>
        <v>0</v>
      </c>
      <c r="Z81" s="553"/>
      <c r="AA81" s="363">
        <f t="shared" si="141"/>
        <v>0</v>
      </c>
      <c r="AD81" s="437">
        <v>0</v>
      </c>
      <c r="AE81" s="437">
        <f t="shared" si="142"/>
        <v>0</v>
      </c>
      <c r="AF81" s="437">
        <f t="shared" si="143"/>
        <v>0</v>
      </c>
      <c r="AG81" s="437">
        <f t="shared" si="144"/>
        <v>0</v>
      </c>
      <c r="AH81" s="437">
        <f t="shared" si="145"/>
        <v>0</v>
      </c>
      <c r="AI81" s="437">
        <f t="shared" si="146"/>
        <v>0</v>
      </c>
      <c r="AJ81" s="437">
        <f t="shared" si="147"/>
        <v>0</v>
      </c>
      <c r="AK81" s="438">
        <f>AJ81*(1+'V en W'!$Y$6)</f>
        <v>0</v>
      </c>
      <c r="AM81" s="289"/>
      <c r="AN81" s="289"/>
    </row>
    <row r="82" spans="2:41" hidden="1">
      <c r="B82" s="507" t="s">
        <v>586</v>
      </c>
      <c r="C82" s="427"/>
      <c r="D82" s="554"/>
      <c r="E82" s="554"/>
      <c r="F82" s="555"/>
      <c r="G82" s="554"/>
      <c r="H82" s="554"/>
      <c r="I82" s="554"/>
      <c r="J82" s="554"/>
      <c r="K82" s="364">
        <f t="shared" si="155"/>
        <v>0</v>
      </c>
      <c r="L82" s="555"/>
      <c r="M82" s="554"/>
      <c r="N82" s="554"/>
      <c r="O82" s="364">
        <f t="shared" si="156"/>
        <v>0</v>
      </c>
      <c r="P82" s="551"/>
      <c r="Q82" s="550"/>
      <c r="R82" s="550"/>
      <c r="S82" s="211">
        <f t="shared" si="157"/>
        <v>0</v>
      </c>
      <c r="T82" s="551"/>
      <c r="U82" s="550"/>
      <c r="V82" s="211">
        <f t="shared" si="158"/>
        <v>0</v>
      </c>
      <c r="W82" s="267">
        <f t="shared" si="139"/>
        <v>0</v>
      </c>
      <c r="X82" s="552"/>
      <c r="Y82" s="212">
        <f t="shared" si="140"/>
        <v>0</v>
      </c>
      <c r="Z82" s="553"/>
      <c r="AA82" s="363">
        <f t="shared" si="141"/>
        <v>0</v>
      </c>
      <c r="AD82" s="437">
        <v>0</v>
      </c>
      <c r="AE82" s="437">
        <f t="shared" si="142"/>
        <v>0</v>
      </c>
      <c r="AF82" s="437">
        <f t="shared" si="143"/>
        <v>0</v>
      </c>
      <c r="AG82" s="437">
        <f t="shared" si="144"/>
        <v>0</v>
      </c>
      <c r="AH82" s="437">
        <f t="shared" si="145"/>
        <v>0</v>
      </c>
      <c r="AI82" s="437">
        <f t="shared" si="146"/>
        <v>0</v>
      </c>
      <c r="AJ82" s="437">
        <f t="shared" si="147"/>
        <v>0</v>
      </c>
      <c r="AK82" s="438">
        <f>AJ82*(1+'V en W'!$Y$6)</f>
        <v>0</v>
      </c>
      <c r="AM82" s="289"/>
      <c r="AN82" s="289"/>
    </row>
    <row r="83" spans="2:41" hidden="1">
      <c r="B83" s="507" t="s">
        <v>587</v>
      </c>
      <c r="C83" s="427"/>
      <c r="D83" s="554"/>
      <c r="E83" s="554"/>
      <c r="F83" s="555"/>
      <c r="G83" s="554"/>
      <c r="H83" s="554"/>
      <c r="I83" s="554"/>
      <c r="J83" s="554"/>
      <c r="K83" s="364">
        <f t="shared" si="155"/>
        <v>0</v>
      </c>
      <c r="L83" s="555"/>
      <c r="M83" s="554"/>
      <c r="N83" s="554"/>
      <c r="O83" s="364">
        <f t="shared" si="156"/>
        <v>0</v>
      </c>
      <c r="P83" s="551"/>
      <c r="Q83" s="550"/>
      <c r="R83" s="550"/>
      <c r="S83" s="211">
        <f t="shared" si="157"/>
        <v>0</v>
      </c>
      <c r="T83" s="551"/>
      <c r="U83" s="550"/>
      <c r="V83" s="211">
        <f t="shared" si="158"/>
        <v>0</v>
      </c>
      <c r="W83" s="267">
        <f t="shared" si="139"/>
        <v>0</v>
      </c>
      <c r="X83" s="552"/>
      <c r="Y83" s="212">
        <f t="shared" si="140"/>
        <v>0</v>
      </c>
      <c r="Z83" s="553"/>
      <c r="AA83" s="363">
        <f t="shared" si="141"/>
        <v>0</v>
      </c>
      <c r="AD83" s="437">
        <v>0</v>
      </c>
      <c r="AE83" s="437">
        <f t="shared" si="142"/>
        <v>0</v>
      </c>
      <c r="AF83" s="437">
        <f t="shared" si="143"/>
        <v>0</v>
      </c>
      <c r="AG83" s="437">
        <f t="shared" si="144"/>
        <v>0</v>
      </c>
      <c r="AH83" s="437">
        <f t="shared" si="145"/>
        <v>0</v>
      </c>
      <c r="AI83" s="437">
        <f t="shared" si="146"/>
        <v>0</v>
      </c>
      <c r="AJ83" s="437">
        <f t="shared" si="147"/>
        <v>0</v>
      </c>
      <c r="AK83" s="438">
        <f>AJ83*(1+'V en W'!$Y$6)</f>
        <v>0</v>
      </c>
      <c r="AM83" s="289"/>
      <c r="AN83" s="289"/>
      <c r="AO83" s="556"/>
    </row>
    <row r="84" spans="2:41" hidden="1">
      <c r="B84" s="507" t="s">
        <v>588</v>
      </c>
      <c r="C84" s="427"/>
      <c r="D84" s="554"/>
      <c r="E84" s="554"/>
      <c r="F84" s="555"/>
      <c r="G84" s="554"/>
      <c r="H84" s="554"/>
      <c r="I84" s="554"/>
      <c r="J84" s="554"/>
      <c r="K84" s="364">
        <f t="shared" si="155"/>
        <v>0</v>
      </c>
      <c r="L84" s="555"/>
      <c r="M84" s="554"/>
      <c r="N84" s="554"/>
      <c r="O84" s="364">
        <f t="shared" si="156"/>
        <v>0</v>
      </c>
      <c r="P84" s="551"/>
      <c r="Q84" s="550"/>
      <c r="R84" s="550"/>
      <c r="S84" s="211">
        <f t="shared" si="157"/>
        <v>0</v>
      </c>
      <c r="T84" s="551"/>
      <c r="U84" s="550"/>
      <c r="V84" s="211">
        <f t="shared" si="158"/>
        <v>0</v>
      </c>
      <c r="W84" s="267">
        <f t="shared" si="139"/>
        <v>0</v>
      </c>
      <c r="X84" s="552"/>
      <c r="Y84" s="212">
        <f t="shared" si="140"/>
        <v>0</v>
      </c>
      <c r="Z84" s="553"/>
      <c r="AA84" s="363">
        <f t="shared" si="141"/>
        <v>0</v>
      </c>
      <c r="AD84" s="437">
        <v>0</v>
      </c>
      <c r="AE84" s="437">
        <f t="shared" si="142"/>
        <v>0</v>
      </c>
      <c r="AF84" s="437">
        <f t="shared" si="143"/>
        <v>0</v>
      </c>
      <c r="AG84" s="437">
        <f t="shared" si="144"/>
        <v>0</v>
      </c>
      <c r="AH84" s="437">
        <f t="shared" si="145"/>
        <v>0</v>
      </c>
      <c r="AI84" s="437">
        <f t="shared" si="146"/>
        <v>0</v>
      </c>
      <c r="AJ84" s="437">
        <f t="shared" si="147"/>
        <v>0</v>
      </c>
      <c r="AK84" s="438">
        <f>AJ84*(1+'V en W'!$Y$6)</f>
        <v>0</v>
      </c>
      <c r="AM84" s="289"/>
      <c r="AN84" s="289"/>
    </row>
    <row r="85" spans="2:41" hidden="1">
      <c r="B85" s="507" t="s">
        <v>589</v>
      </c>
      <c r="C85" s="427"/>
      <c r="D85" s="554"/>
      <c r="E85" s="554"/>
      <c r="F85" s="555"/>
      <c r="G85" s="554"/>
      <c r="H85" s="554"/>
      <c r="I85" s="554"/>
      <c r="J85" s="554"/>
      <c r="K85" s="364">
        <f t="shared" si="155"/>
        <v>0</v>
      </c>
      <c r="L85" s="555"/>
      <c r="M85" s="554"/>
      <c r="N85" s="554"/>
      <c r="O85" s="364">
        <f t="shared" si="156"/>
        <v>0</v>
      </c>
      <c r="P85" s="551"/>
      <c r="Q85" s="550"/>
      <c r="R85" s="550"/>
      <c r="S85" s="211">
        <f t="shared" si="157"/>
        <v>0</v>
      </c>
      <c r="T85" s="551"/>
      <c r="U85" s="550"/>
      <c r="V85" s="211">
        <f t="shared" si="158"/>
        <v>0</v>
      </c>
      <c r="W85" s="267">
        <f t="shared" si="139"/>
        <v>0</v>
      </c>
      <c r="X85" s="552"/>
      <c r="Y85" s="212">
        <f t="shared" si="140"/>
        <v>0</v>
      </c>
      <c r="Z85" s="553"/>
      <c r="AA85" s="363">
        <f t="shared" si="141"/>
        <v>0</v>
      </c>
      <c r="AD85" s="437">
        <v>0</v>
      </c>
      <c r="AE85" s="437">
        <f t="shared" si="142"/>
        <v>0</v>
      </c>
      <c r="AF85" s="437">
        <f t="shared" si="143"/>
        <v>0</v>
      </c>
      <c r="AG85" s="437">
        <f t="shared" si="144"/>
        <v>0</v>
      </c>
      <c r="AH85" s="437">
        <f t="shared" si="145"/>
        <v>0</v>
      </c>
      <c r="AI85" s="437">
        <f t="shared" si="146"/>
        <v>0</v>
      </c>
      <c r="AJ85" s="437">
        <f t="shared" si="147"/>
        <v>0</v>
      </c>
      <c r="AK85" s="438">
        <f>AJ85*(1+'V en W'!$Y$6)</f>
        <v>0</v>
      </c>
      <c r="AM85" s="289"/>
      <c r="AN85" s="289"/>
    </row>
    <row r="86" spans="2:41" hidden="1">
      <c r="B86" s="507" t="s">
        <v>590</v>
      </c>
      <c r="C86" s="427"/>
      <c r="D86" s="554"/>
      <c r="E86" s="554"/>
      <c r="F86" s="555"/>
      <c r="G86" s="554"/>
      <c r="H86" s="554"/>
      <c r="I86" s="554"/>
      <c r="J86" s="554"/>
      <c r="K86" s="364">
        <f t="shared" si="155"/>
        <v>0</v>
      </c>
      <c r="L86" s="555"/>
      <c r="M86" s="554"/>
      <c r="N86" s="554"/>
      <c r="O86" s="364">
        <f t="shared" si="156"/>
        <v>0</v>
      </c>
      <c r="P86" s="551"/>
      <c r="Q86" s="550"/>
      <c r="R86" s="550"/>
      <c r="S86" s="211">
        <f t="shared" si="157"/>
        <v>0</v>
      </c>
      <c r="T86" s="551"/>
      <c r="U86" s="550"/>
      <c r="V86" s="211">
        <f t="shared" si="158"/>
        <v>0</v>
      </c>
      <c r="W86" s="267">
        <f t="shared" si="139"/>
        <v>0</v>
      </c>
      <c r="X86" s="552"/>
      <c r="Y86" s="212">
        <f t="shared" si="140"/>
        <v>0</v>
      </c>
      <c r="Z86" s="553"/>
      <c r="AA86" s="363">
        <f t="shared" si="141"/>
        <v>0</v>
      </c>
      <c r="AD86" s="437">
        <v>0</v>
      </c>
      <c r="AE86" s="437">
        <f t="shared" si="142"/>
        <v>0</v>
      </c>
      <c r="AF86" s="437">
        <f t="shared" si="143"/>
        <v>0</v>
      </c>
      <c r="AG86" s="437">
        <f t="shared" si="144"/>
        <v>0</v>
      </c>
      <c r="AH86" s="437">
        <f t="shared" si="145"/>
        <v>0</v>
      </c>
      <c r="AI86" s="437">
        <f t="shared" si="146"/>
        <v>0</v>
      </c>
      <c r="AJ86" s="437">
        <f t="shared" si="147"/>
        <v>0</v>
      </c>
      <c r="AK86" s="438">
        <f>AJ86*(1+'V en W'!$Y$6)</f>
        <v>0</v>
      </c>
      <c r="AM86" s="289"/>
      <c r="AN86" s="289"/>
    </row>
    <row r="87" spans="2:41" hidden="1">
      <c r="B87" s="507" t="s">
        <v>591</v>
      </c>
      <c r="C87" s="427"/>
      <c r="D87" s="554"/>
      <c r="E87" s="554"/>
      <c r="F87" s="555"/>
      <c r="G87" s="554"/>
      <c r="H87" s="554"/>
      <c r="I87" s="554"/>
      <c r="J87" s="554"/>
      <c r="K87" s="364">
        <f t="shared" si="155"/>
        <v>0</v>
      </c>
      <c r="L87" s="555"/>
      <c r="M87" s="554"/>
      <c r="N87" s="554"/>
      <c r="O87" s="364">
        <f t="shared" si="156"/>
        <v>0</v>
      </c>
      <c r="P87" s="555"/>
      <c r="Q87" s="550"/>
      <c r="R87" s="550"/>
      <c r="S87" s="211">
        <f t="shared" si="157"/>
        <v>0</v>
      </c>
      <c r="T87" s="551"/>
      <c r="U87" s="550"/>
      <c r="V87" s="211">
        <f t="shared" si="158"/>
        <v>0</v>
      </c>
      <c r="W87" s="267">
        <f t="shared" si="139"/>
        <v>0</v>
      </c>
      <c r="X87" s="552"/>
      <c r="Y87" s="212">
        <f t="shared" si="140"/>
        <v>0</v>
      </c>
      <c r="Z87" s="553"/>
      <c r="AA87" s="363">
        <f t="shared" si="141"/>
        <v>0</v>
      </c>
      <c r="AD87" s="437">
        <v>0</v>
      </c>
      <c r="AE87" s="437">
        <f t="shared" si="142"/>
        <v>0</v>
      </c>
      <c r="AF87" s="437">
        <f t="shared" si="143"/>
        <v>0</v>
      </c>
      <c r="AG87" s="437">
        <f t="shared" si="144"/>
        <v>0</v>
      </c>
      <c r="AH87" s="437">
        <f t="shared" si="145"/>
        <v>0</v>
      </c>
      <c r="AI87" s="437">
        <f t="shared" si="146"/>
        <v>0</v>
      </c>
      <c r="AJ87" s="437">
        <f t="shared" si="147"/>
        <v>0</v>
      </c>
      <c r="AK87" s="438">
        <f>AJ87*(1+'V en W'!$Y$6)</f>
        <v>0</v>
      </c>
      <c r="AM87" s="289"/>
      <c r="AN87" s="289"/>
    </row>
    <row r="88" spans="2:41" hidden="1">
      <c r="B88" s="507" t="s">
        <v>592</v>
      </c>
      <c r="C88" s="427"/>
      <c r="D88" s="554"/>
      <c r="E88" s="554"/>
      <c r="F88" s="555"/>
      <c r="G88" s="554"/>
      <c r="H88" s="554"/>
      <c r="I88" s="554"/>
      <c r="J88" s="554"/>
      <c r="K88" s="364">
        <f t="shared" si="155"/>
        <v>0</v>
      </c>
      <c r="L88" s="555"/>
      <c r="M88" s="554"/>
      <c r="N88" s="554"/>
      <c r="O88" s="364">
        <f t="shared" si="156"/>
        <v>0</v>
      </c>
      <c r="P88" s="555"/>
      <c r="Q88" s="554"/>
      <c r="R88" s="554"/>
      <c r="S88" s="364">
        <f t="shared" si="157"/>
        <v>0</v>
      </c>
      <c r="T88" s="555"/>
      <c r="U88" s="554"/>
      <c r="V88" s="364">
        <f t="shared" si="158"/>
        <v>0</v>
      </c>
      <c r="W88" s="267">
        <f t="shared" si="139"/>
        <v>0</v>
      </c>
      <c r="X88" s="552"/>
      <c r="Y88" s="212">
        <f t="shared" si="140"/>
        <v>0</v>
      </c>
      <c r="Z88" s="553"/>
      <c r="AA88" s="363">
        <f t="shared" si="141"/>
        <v>0</v>
      </c>
      <c r="AD88" s="437">
        <v>0</v>
      </c>
      <c r="AE88" s="437">
        <f t="shared" si="142"/>
        <v>0</v>
      </c>
      <c r="AF88" s="437">
        <f t="shared" si="143"/>
        <v>0</v>
      </c>
      <c r="AG88" s="437">
        <f t="shared" si="144"/>
        <v>0</v>
      </c>
      <c r="AH88" s="437">
        <f t="shared" si="145"/>
        <v>0</v>
      </c>
      <c r="AI88" s="437">
        <f t="shared" si="146"/>
        <v>0</v>
      </c>
      <c r="AJ88" s="437">
        <f t="shared" si="147"/>
        <v>0</v>
      </c>
      <c r="AK88" s="438">
        <f>AJ88*(1+'V en W'!$Y$6)</f>
        <v>0</v>
      </c>
      <c r="AM88" s="289"/>
      <c r="AN88" s="289"/>
    </row>
    <row r="89" spans="2:41" hidden="1">
      <c r="B89" s="507" t="s">
        <v>593</v>
      </c>
      <c r="C89" s="427"/>
      <c r="D89" s="554"/>
      <c r="E89" s="554"/>
      <c r="F89" s="555"/>
      <c r="G89" s="554"/>
      <c r="H89" s="554"/>
      <c r="I89" s="554"/>
      <c r="J89" s="554"/>
      <c r="K89" s="364">
        <f t="shared" ref="K89:K99" si="159">SUM(F89:J89)</f>
        <v>0</v>
      </c>
      <c r="L89" s="555"/>
      <c r="M89" s="554"/>
      <c r="N89" s="554"/>
      <c r="O89" s="364">
        <f t="shared" si="156"/>
        <v>0</v>
      </c>
      <c r="P89" s="555"/>
      <c r="Q89" s="554"/>
      <c r="R89" s="554"/>
      <c r="S89" s="364">
        <f t="shared" si="157"/>
        <v>0</v>
      </c>
      <c r="T89" s="555"/>
      <c r="U89" s="554"/>
      <c r="V89" s="364">
        <f t="shared" si="158"/>
        <v>0</v>
      </c>
      <c r="W89" s="267">
        <f t="shared" si="139"/>
        <v>0</v>
      </c>
      <c r="X89" s="552"/>
      <c r="Y89" s="212">
        <f t="shared" si="140"/>
        <v>0</v>
      </c>
      <c r="Z89" s="553"/>
      <c r="AA89" s="363">
        <f t="shared" si="141"/>
        <v>0</v>
      </c>
      <c r="AD89" s="437">
        <v>0</v>
      </c>
      <c r="AE89" s="437">
        <f t="shared" si="142"/>
        <v>0</v>
      </c>
      <c r="AF89" s="437">
        <f t="shared" si="143"/>
        <v>0</v>
      </c>
      <c r="AG89" s="437">
        <f t="shared" si="144"/>
        <v>0</v>
      </c>
      <c r="AH89" s="437">
        <f t="shared" si="145"/>
        <v>0</v>
      </c>
      <c r="AI89" s="437">
        <f t="shared" si="146"/>
        <v>0</v>
      </c>
      <c r="AJ89" s="437">
        <f t="shared" si="147"/>
        <v>0</v>
      </c>
      <c r="AK89" s="438">
        <f>AJ89*(1+'V en W'!$Y$6)</f>
        <v>0</v>
      </c>
      <c r="AM89" s="289"/>
      <c r="AN89" s="289"/>
    </row>
    <row r="90" spans="2:41" hidden="1">
      <c r="B90" s="507" t="s">
        <v>594</v>
      </c>
      <c r="C90" s="427"/>
      <c r="D90" s="554"/>
      <c r="E90" s="554"/>
      <c r="F90" s="555"/>
      <c r="G90" s="554"/>
      <c r="H90" s="554"/>
      <c r="I90" s="554"/>
      <c r="J90" s="554"/>
      <c r="K90" s="364">
        <f t="shared" si="159"/>
        <v>0</v>
      </c>
      <c r="L90" s="555"/>
      <c r="M90" s="554"/>
      <c r="N90" s="554"/>
      <c r="O90" s="364">
        <f t="shared" si="156"/>
        <v>0</v>
      </c>
      <c r="P90" s="555"/>
      <c r="Q90" s="554"/>
      <c r="R90" s="554"/>
      <c r="S90" s="364">
        <f t="shared" si="157"/>
        <v>0</v>
      </c>
      <c r="T90" s="555"/>
      <c r="U90" s="554"/>
      <c r="V90" s="364">
        <f t="shared" si="158"/>
        <v>0</v>
      </c>
      <c r="W90" s="267">
        <f t="shared" si="139"/>
        <v>0</v>
      </c>
      <c r="X90" s="552"/>
      <c r="Y90" s="212">
        <f t="shared" si="140"/>
        <v>0</v>
      </c>
      <c r="Z90" s="553"/>
      <c r="AA90" s="363">
        <f t="shared" si="141"/>
        <v>0</v>
      </c>
      <c r="AD90" s="437">
        <v>0</v>
      </c>
      <c r="AE90" s="437">
        <f t="shared" si="142"/>
        <v>0</v>
      </c>
      <c r="AF90" s="437">
        <f t="shared" si="143"/>
        <v>0</v>
      </c>
      <c r="AG90" s="437">
        <f t="shared" si="144"/>
        <v>0</v>
      </c>
      <c r="AH90" s="437">
        <f t="shared" si="145"/>
        <v>0</v>
      </c>
      <c r="AI90" s="437">
        <f t="shared" si="146"/>
        <v>0</v>
      </c>
      <c r="AJ90" s="437">
        <f t="shared" si="147"/>
        <v>0</v>
      </c>
      <c r="AK90" s="438">
        <f>AJ90*(1+'V en W'!$Y$6)</f>
        <v>0</v>
      </c>
      <c r="AM90" s="289"/>
      <c r="AN90" s="289"/>
    </row>
    <row r="91" spans="2:41" hidden="1">
      <c r="B91" s="507" t="s">
        <v>595</v>
      </c>
      <c r="C91" s="427"/>
      <c r="D91" s="554"/>
      <c r="E91" s="554"/>
      <c r="F91" s="555"/>
      <c r="G91" s="554"/>
      <c r="H91" s="554"/>
      <c r="I91" s="554"/>
      <c r="J91" s="554"/>
      <c r="K91" s="364">
        <f t="shared" si="159"/>
        <v>0</v>
      </c>
      <c r="L91" s="555"/>
      <c r="M91" s="554"/>
      <c r="N91" s="554"/>
      <c r="O91" s="364">
        <f t="shared" si="156"/>
        <v>0</v>
      </c>
      <c r="P91" s="555"/>
      <c r="Q91" s="554"/>
      <c r="R91" s="554"/>
      <c r="S91" s="364">
        <f t="shared" si="157"/>
        <v>0</v>
      </c>
      <c r="T91" s="555"/>
      <c r="U91" s="554"/>
      <c r="V91" s="364">
        <f t="shared" si="158"/>
        <v>0</v>
      </c>
      <c r="W91" s="267">
        <f t="shared" si="139"/>
        <v>0</v>
      </c>
      <c r="X91" s="552"/>
      <c r="Y91" s="212">
        <f t="shared" si="140"/>
        <v>0</v>
      </c>
      <c r="Z91" s="553"/>
      <c r="AA91" s="363">
        <f t="shared" si="141"/>
        <v>0</v>
      </c>
      <c r="AD91" s="437">
        <v>0</v>
      </c>
      <c r="AE91" s="437">
        <f t="shared" si="142"/>
        <v>0</v>
      </c>
      <c r="AF91" s="437">
        <f t="shared" si="143"/>
        <v>0</v>
      </c>
      <c r="AG91" s="437">
        <f t="shared" si="144"/>
        <v>0</v>
      </c>
      <c r="AH91" s="437">
        <f t="shared" si="145"/>
        <v>0</v>
      </c>
      <c r="AI91" s="437">
        <f t="shared" si="146"/>
        <v>0</v>
      </c>
      <c r="AJ91" s="437">
        <f t="shared" si="147"/>
        <v>0</v>
      </c>
      <c r="AK91" s="438">
        <f>AJ91*(1+'V en W'!$Y$6)</f>
        <v>0</v>
      </c>
      <c r="AM91" s="289"/>
      <c r="AN91" s="289"/>
    </row>
    <row r="92" spans="2:41" hidden="1">
      <c r="B92" s="507" t="s">
        <v>596</v>
      </c>
      <c r="C92" s="427"/>
      <c r="D92" s="554"/>
      <c r="E92" s="554"/>
      <c r="F92" s="555"/>
      <c r="G92" s="554"/>
      <c r="H92" s="554"/>
      <c r="I92" s="554"/>
      <c r="J92" s="554"/>
      <c r="K92" s="364">
        <f t="shared" si="159"/>
        <v>0</v>
      </c>
      <c r="L92" s="555"/>
      <c r="M92" s="554"/>
      <c r="N92" s="554"/>
      <c r="O92" s="364">
        <f t="shared" si="156"/>
        <v>0</v>
      </c>
      <c r="P92" s="555"/>
      <c r="Q92" s="554"/>
      <c r="R92" s="554"/>
      <c r="S92" s="364">
        <f t="shared" si="157"/>
        <v>0</v>
      </c>
      <c r="T92" s="555"/>
      <c r="U92" s="554"/>
      <c r="V92" s="364">
        <f t="shared" si="158"/>
        <v>0</v>
      </c>
      <c r="W92" s="267">
        <f t="shared" si="139"/>
        <v>0</v>
      </c>
      <c r="X92" s="552"/>
      <c r="Y92" s="212">
        <f t="shared" si="140"/>
        <v>0</v>
      </c>
      <c r="Z92" s="553"/>
      <c r="AA92" s="363">
        <f t="shared" si="141"/>
        <v>0</v>
      </c>
      <c r="AD92" s="437">
        <v>0</v>
      </c>
      <c r="AE92" s="437">
        <f t="shared" si="142"/>
        <v>0</v>
      </c>
      <c r="AF92" s="437">
        <f t="shared" si="143"/>
        <v>0</v>
      </c>
      <c r="AG92" s="437">
        <f t="shared" si="144"/>
        <v>0</v>
      </c>
      <c r="AH92" s="437">
        <f t="shared" si="145"/>
        <v>0</v>
      </c>
      <c r="AI92" s="437">
        <f t="shared" si="146"/>
        <v>0</v>
      </c>
      <c r="AJ92" s="437">
        <f t="shared" si="147"/>
        <v>0</v>
      </c>
      <c r="AK92" s="438">
        <f>AJ92*(1+'V en W'!$Y$6)</f>
        <v>0</v>
      </c>
      <c r="AM92" s="289"/>
      <c r="AN92" s="289"/>
    </row>
    <row r="93" spans="2:41" hidden="1">
      <c r="B93" s="507" t="s">
        <v>597</v>
      </c>
      <c r="C93" s="427"/>
      <c r="D93" s="554"/>
      <c r="E93" s="554"/>
      <c r="F93" s="555"/>
      <c r="G93" s="554"/>
      <c r="H93" s="554"/>
      <c r="I93" s="554"/>
      <c r="J93" s="554"/>
      <c r="K93" s="364">
        <f t="shared" si="159"/>
        <v>0</v>
      </c>
      <c r="L93" s="555"/>
      <c r="M93" s="554"/>
      <c r="N93" s="554"/>
      <c r="O93" s="364">
        <f t="shared" si="156"/>
        <v>0</v>
      </c>
      <c r="P93" s="555"/>
      <c r="Q93" s="554"/>
      <c r="R93" s="554"/>
      <c r="S93" s="364">
        <f t="shared" si="157"/>
        <v>0</v>
      </c>
      <c r="T93" s="555"/>
      <c r="U93" s="554"/>
      <c r="V93" s="364">
        <f t="shared" si="158"/>
        <v>0</v>
      </c>
      <c r="W93" s="267">
        <f t="shared" si="139"/>
        <v>0</v>
      </c>
      <c r="X93" s="552"/>
      <c r="Y93" s="212">
        <f t="shared" si="140"/>
        <v>0</v>
      </c>
      <c r="Z93" s="553"/>
      <c r="AA93" s="363">
        <f t="shared" si="141"/>
        <v>0</v>
      </c>
      <c r="AD93" s="437">
        <v>0</v>
      </c>
      <c r="AE93" s="437">
        <f t="shared" si="142"/>
        <v>0</v>
      </c>
      <c r="AF93" s="437">
        <f t="shared" si="143"/>
        <v>0</v>
      </c>
      <c r="AG93" s="437">
        <f t="shared" si="144"/>
        <v>0</v>
      </c>
      <c r="AH93" s="437">
        <f t="shared" si="145"/>
        <v>0</v>
      </c>
      <c r="AI93" s="437">
        <f t="shared" si="146"/>
        <v>0</v>
      </c>
      <c r="AJ93" s="437">
        <f t="shared" si="147"/>
        <v>0</v>
      </c>
      <c r="AK93" s="438">
        <f>AJ93*(1+'V en W'!$Y$6)</f>
        <v>0</v>
      </c>
      <c r="AM93" s="289"/>
      <c r="AN93" s="289"/>
    </row>
    <row r="94" spans="2:41" hidden="1">
      <c r="B94" s="507" t="s">
        <v>598</v>
      </c>
      <c r="C94" s="427"/>
      <c r="D94" s="554"/>
      <c r="E94" s="554"/>
      <c r="F94" s="555"/>
      <c r="G94" s="554"/>
      <c r="H94" s="554"/>
      <c r="I94" s="554"/>
      <c r="J94" s="554"/>
      <c r="K94" s="364">
        <f t="shared" si="159"/>
        <v>0</v>
      </c>
      <c r="L94" s="555"/>
      <c r="M94" s="554"/>
      <c r="N94" s="554"/>
      <c r="O94" s="364">
        <f t="shared" si="156"/>
        <v>0</v>
      </c>
      <c r="P94" s="555"/>
      <c r="Q94" s="554"/>
      <c r="R94" s="554"/>
      <c r="S94" s="364">
        <f t="shared" si="157"/>
        <v>0</v>
      </c>
      <c r="T94" s="555"/>
      <c r="U94" s="554"/>
      <c r="V94" s="364">
        <f t="shared" si="158"/>
        <v>0</v>
      </c>
      <c r="W94" s="267">
        <f t="shared" si="139"/>
        <v>0</v>
      </c>
      <c r="X94" s="552"/>
      <c r="Y94" s="212">
        <f t="shared" si="140"/>
        <v>0</v>
      </c>
      <c r="Z94" s="553"/>
      <c r="AA94" s="363">
        <f t="shared" si="141"/>
        <v>0</v>
      </c>
      <c r="AD94" s="437">
        <v>0</v>
      </c>
      <c r="AE94" s="437">
        <f t="shared" si="142"/>
        <v>0</v>
      </c>
      <c r="AF94" s="437">
        <f t="shared" si="143"/>
        <v>0</v>
      </c>
      <c r="AG94" s="437">
        <f t="shared" si="144"/>
        <v>0</v>
      </c>
      <c r="AH94" s="437">
        <f t="shared" si="145"/>
        <v>0</v>
      </c>
      <c r="AI94" s="437">
        <f t="shared" si="146"/>
        <v>0</v>
      </c>
      <c r="AJ94" s="437">
        <f t="shared" si="147"/>
        <v>0</v>
      </c>
      <c r="AK94" s="438">
        <f>AJ94*(1+'V en W'!$Y$6)</f>
        <v>0</v>
      </c>
      <c r="AM94" s="289"/>
      <c r="AN94" s="289"/>
    </row>
    <row r="95" spans="2:41" hidden="1">
      <c r="B95" s="507" t="s">
        <v>599</v>
      </c>
      <c r="C95" s="427"/>
      <c r="D95" s="554"/>
      <c r="E95" s="554"/>
      <c r="F95" s="555"/>
      <c r="G95" s="554"/>
      <c r="H95" s="554"/>
      <c r="I95" s="554"/>
      <c r="J95" s="554"/>
      <c r="K95" s="364">
        <f t="shared" si="159"/>
        <v>0</v>
      </c>
      <c r="L95" s="555"/>
      <c r="M95" s="554"/>
      <c r="N95" s="554"/>
      <c r="O95" s="364">
        <f t="shared" si="156"/>
        <v>0</v>
      </c>
      <c r="P95" s="555"/>
      <c r="Q95" s="554"/>
      <c r="R95" s="554"/>
      <c r="S95" s="364">
        <f t="shared" si="157"/>
        <v>0</v>
      </c>
      <c r="T95" s="555"/>
      <c r="U95" s="554"/>
      <c r="V95" s="364">
        <f t="shared" si="158"/>
        <v>0</v>
      </c>
      <c r="W95" s="267">
        <f t="shared" si="139"/>
        <v>0</v>
      </c>
      <c r="X95" s="552"/>
      <c r="Y95" s="212">
        <f t="shared" si="140"/>
        <v>0</v>
      </c>
      <c r="Z95" s="553"/>
      <c r="AA95" s="363">
        <f t="shared" si="141"/>
        <v>0</v>
      </c>
      <c r="AD95" s="437">
        <v>0</v>
      </c>
      <c r="AE95" s="437">
        <f t="shared" si="142"/>
        <v>0</v>
      </c>
      <c r="AF95" s="437">
        <f t="shared" si="143"/>
        <v>0</v>
      </c>
      <c r="AG95" s="437">
        <f t="shared" si="144"/>
        <v>0</v>
      </c>
      <c r="AH95" s="437">
        <f t="shared" si="145"/>
        <v>0</v>
      </c>
      <c r="AI95" s="437">
        <f t="shared" si="146"/>
        <v>0</v>
      </c>
      <c r="AJ95" s="437">
        <f t="shared" si="147"/>
        <v>0</v>
      </c>
      <c r="AK95" s="438">
        <f>AJ95*(1+'V en W'!$Y$6)</f>
        <v>0</v>
      </c>
      <c r="AM95" s="289"/>
      <c r="AN95" s="289"/>
    </row>
    <row r="96" spans="2:41" hidden="1">
      <c r="B96" s="507" t="s">
        <v>600</v>
      </c>
      <c r="C96" s="427"/>
      <c r="D96" s="554"/>
      <c r="E96" s="554"/>
      <c r="F96" s="555"/>
      <c r="G96" s="554"/>
      <c r="H96" s="554"/>
      <c r="I96" s="554"/>
      <c r="J96" s="554"/>
      <c r="K96" s="364">
        <f t="shared" si="159"/>
        <v>0</v>
      </c>
      <c r="L96" s="555"/>
      <c r="M96" s="554"/>
      <c r="N96" s="554"/>
      <c r="O96" s="364">
        <f t="shared" si="156"/>
        <v>0</v>
      </c>
      <c r="P96" s="555"/>
      <c r="Q96" s="554"/>
      <c r="R96" s="554"/>
      <c r="S96" s="364">
        <f t="shared" si="157"/>
        <v>0</v>
      </c>
      <c r="T96" s="555"/>
      <c r="U96" s="554"/>
      <c r="V96" s="364">
        <f t="shared" si="158"/>
        <v>0</v>
      </c>
      <c r="W96" s="267">
        <f t="shared" si="139"/>
        <v>0</v>
      </c>
      <c r="X96" s="552"/>
      <c r="Y96" s="212">
        <f t="shared" si="140"/>
        <v>0</v>
      </c>
      <c r="Z96" s="553"/>
      <c r="AA96" s="363">
        <f t="shared" si="141"/>
        <v>0</v>
      </c>
      <c r="AD96" s="437">
        <v>0</v>
      </c>
      <c r="AE96" s="437">
        <f t="shared" si="142"/>
        <v>0</v>
      </c>
      <c r="AF96" s="437">
        <f t="shared" si="143"/>
        <v>0</v>
      </c>
      <c r="AG96" s="437">
        <f t="shared" si="144"/>
        <v>0</v>
      </c>
      <c r="AH96" s="437">
        <f t="shared" si="145"/>
        <v>0</v>
      </c>
      <c r="AI96" s="437">
        <f t="shared" si="146"/>
        <v>0</v>
      </c>
      <c r="AJ96" s="437">
        <f t="shared" si="147"/>
        <v>0</v>
      </c>
      <c r="AK96" s="438">
        <f>AJ96*(1+'V en W'!$Y$6)</f>
        <v>0</v>
      </c>
      <c r="AM96" s="289"/>
      <c r="AN96" s="289"/>
    </row>
    <row r="97" spans="2:40" hidden="1">
      <c r="B97" s="507" t="s">
        <v>601</v>
      </c>
      <c r="C97" s="427"/>
      <c r="D97" s="554"/>
      <c r="E97" s="554"/>
      <c r="F97" s="555"/>
      <c r="G97" s="554"/>
      <c r="H97" s="554"/>
      <c r="I97" s="554"/>
      <c r="J97" s="554"/>
      <c r="K97" s="364">
        <f t="shared" si="159"/>
        <v>0</v>
      </c>
      <c r="L97" s="555"/>
      <c r="M97" s="554"/>
      <c r="N97" s="554"/>
      <c r="O97" s="364">
        <f t="shared" si="156"/>
        <v>0</v>
      </c>
      <c r="P97" s="555"/>
      <c r="Q97" s="554"/>
      <c r="R97" s="554"/>
      <c r="S97" s="364">
        <f t="shared" si="157"/>
        <v>0</v>
      </c>
      <c r="T97" s="555"/>
      <c r="U97" s="554"/>
      <c r="V97" s="364">
        <f t="shared" si="158"/>
        <v>0</v>
      </c>
      <c r="W97" s="267">
        <f t="shared" si="139"/>
        <v>0</v>
      </c>
      <c r="X97" s="552"/>
      <c r="Y97" s="212">
        <f t="shared" si="140"/>
        <v>0</v>
      </c>
      <c r="Z97" s="553"/>
      <c r="AA97" s="363">
        <f t="shared" si="141"/>
        <v>0</v>
      </c>
      <c r="AD97" s="437">
        <v>0</v>
      </c>
      <c r="AE97" s="437">
        <f t="shared" si="142"/>
        <v>0</v>
      </c>
      <c r="AF97" s="437">
        <f t="shared" si="143"/>
        <v>0</v>
      </c>
      <c r="AG97" s="437">
        <f t="shared" si="144"/>
        <v>0</v>
      </c>
      <c r="AH97" s="437">
        <f t="shared" si="145"/>
        <v>0</v>
      </c>
      <c r="AI97" s="437">
        <f t="shared" si="146"/>
        <v>0</v>
      </c>
      <c r="AJ97" s="437">
        <f t="shared" si="147"/>
        <v>0</v>
      </c>
      <c r="AK97" s="438">
        <f>AJ97*(1+'V en W'!$Y$6)</f>
        <v>0</v>
      </c>
      <c r="AM97" s="289"/>
      <c r="AN97" s="289"/>
    </row>
    <row r="98" spans="2:40" hidden="1">
      <c r="B98" s="507" t="s">
        <v>602</v>
      </c>
      <c r="C98" s="427"/>
      <c r="D98" s="554"/>
      <c r="E98" s="554"/>
      <c r="F98" s="555"/>
      <c r="G98" s="554"/>
      <c r="H98" s="554"/>
      <c r="I98" s="554"/>
      <c r="J98" s="554"/>
      <c r="K98" s="364">
        <f t="shared" si="159"/>
        <v>0</v>
      </c>
      <c r="L98" s="555"/>
      <c r="M98" s="554"/>
      <c r="N98" s="554"/>
      <c r="O98" s="364">
        <f t="shared" si="156"/>
        <v>0</v>
      </c>
      <c r="P98" s="555"/>
      <c r="Q98" s="554"/>
      <c r="R98" s="554"/>
      <c r="S98" s="364">
        <f t="shared" si="157"/>
        <v>0</v>
      </c>
      <c r="T98" s="555"/>
      <c r="U98" s="554"/>
      <c r="V98" s="364">
        <f t="shared" si="158"/>
        <v>0</v>
      </c>
      <c r="W98" s="267">
        <f t="shared" si="139"/>
        <v>0</v>
      </c>
      <c r="X98" s="552"/>
      <c r="Y98" s="212">
        <f t="shared" si="140"/>
        <v>0</v>
      </c>
      <c r="Z98" s="553"/>
      <c r="AA98" s="363">
        <f t="shared" si="141"/>
        <v>0</v>
      </c>
      <c r="AB98" s="556"/>
      <c r="AD98" s="437">
        <v>0</v>
      </c>
      <c r="AE98" s="437">
        <f t="shared" si="142"/>
        <v>0</v>
      </c>
      <c r="AF98" s="437">
        <f t="shared" si="143"/>
        <v>0</v>
      </c>
      <c r="AG98" s="437">
        <f t="shared" si="144"/>
        <v>0</v>
      </c>
      <c r="AH98" s="437">
        <f t="shared" si="145"/>
        <v>0</v>
      </c>
      <c r="AI98" s="437">
        <f t="shared" si="146"/>
        <v>0</v>
      </c>
      <c r="AJ98" s="437">
        <f t="shared" si="147"/>
        <v>0</v>
      </c>
      <c r="AK98" s="438">
        <f>AJ98*(1+'V en W'!$Y$6)</f>
        <v>0</v>
      </c>
      <c r="AM98" s="289"/>
      <c r="AN98" s="289"/>
    </row>
    <row r="99" spans="2:40" hidden="1">
      <c r="B99" s="507" t="s">
        <v>603</v>
      </c>
      <c r="C99" s="427"/>
      <c r="D99" s="554"/>
      <c r="E99" s="554"/>
      <c r="F99" s="555"/>
      <c r="G99" s="554"/>
      <c r="H99" s="554"/>
      <c r="I99" s="554"/>
      <c r="J99" s="554"/>
      <c r="K99" s="364">
        <f t="shared" si="159"/>
        <v>0</v>
      </c>
      <c r="L99" s="555"/>
      <c r="M99" s="554"/>
      <c r="N99" s="554"/>
      <c r="O99" s="364">
        <f t="shared" si="156"/>
        <v>0</v>
      </c>
      <c r="P99" s="555"/>
      <c r="Q99" s="554"/>
      <c r="R99" s="554"/>
      <c r="S99" s="364">
        <f t="shared" si="157"/>
        <v>0</v>
      </c>
      <c r="T99" s="555"/>
      <c r="U99" s="554"/>
      <c r="V99" s="364">
        <f t="shared" si="158"/>
        <v>0</v>
      </c>
      <c r="W99" s="267">
        <f t="shared" si="139"/>
        <v>0</v>
      </c>
      <c r="X99" s="552"/>
      <c r="Y99" s="212">
        <f t="shared" si="140"/>
        <v>0</v>
      </c>
      <c r="Z99" s="553"/>
      <c r="AA99" s="363">
        <f t="shared" si="141"/>
        <v>0</v>
      </c>
      <c r="AB99" s="556"/>
      <c r="AD99" s="437">
        <v>0</v>
      </c>
      <c r="AE99" s="437">
        <f t="shared" si="142"/>
        <v>0</v>
      </c>
      <c r="AF99" s="437">
        <f t="shared" si="143"/>
        <v>0</v>
      </c>
      <c r="AG99" s="437">
        <f t="shared" si="144"/>
        <v>0</v>
      </c>
      <c r="AH99" s="437">
        <f t="shared" si="145"/>
        <v>0</v>
      </c>
      <c r="AI99" s="437">
        <f t="shared" si="146"/>
        <v>0</v>
      </c>
      <c r="AJ99" s="437">
        <f t="shared" si="147"/>
        <v>0</v>
      </c>
      <c r="AK99" s="438">
        <f>AJ99*(1+'V en W'!$Y$6)</f>
        <v>0</v>
      </c>
      <c r="AM99" s="289"/>
      <c r="AN99" s="289"/>
    </row>
    <row r="100" spans="2:40">
      <c r="B100" s="428"/>
      <c r="C100" s="429"/>
      <c r="D100" s="561"/>
      <c r="E100" s="561"/>
      <c r="F100" s="562"/>
      <c r="G100" s="561"/>
      <c r="H100" s="561"/>
      <c r="I100" s="561"/>
      <c r="J100" s="561"/>
      <c r="K100" s="365">
        <f t="shared" ref="K100" si="160">SUM(F100:J100)</f>
        <v>0</v>
      </c>
      <c r="L100" s="562"/>
      <c r="M100" s="561"/>
      <c r="N100" s="561"/>
      <c r="O100" s="365">
        <f>SUM(L100:N100)</f>
        <v>0</v>
      </c>
      <c r="P100" s="558"/>
      <c r="Q100" s="557"/>
      <c r="R100" s="557"/>
      <c r="S100" s="213">
        <f t="shared" ref="S100" si="161">SUM(P100:R100)</f>
        <v>0</v>
      </c>
      <c r="T100" s="558"/>
      <c r="U100" s="557"/>
      <c r="V100" s="213">
        <f t="shared" ref="V100" si="162">SUM(T100:U100)</f>
        <v>0</v>
      </c>
      <c r="W100" s="268">
        <f t="shared" si="139"/>
        <v>0</v>
      </c>
      <c r="X100" s="559"/>
      <c r="Y100" s="214">
        <f t="shared" si="140"/>
        <v>0</v>
      </c>
      <c r="Z100" s="553"/>
      <c r="AA100" s="363">
        <f t="shared" si="141"/>
        <v>0</v>
      </c>
      <c r="AD100" s="439"/>
      <c r="AE100" s="439">
        <f t="shared" si="142"/>
        <v>0</v>
      </c>
      <c r="AF100" s="439">
        <f t="shared" si="143"/>
        <v>0</v>
      </c>
      <c r="AG100" s="439">
        <f t="shared" si="144"/>
        <v>0</v>
      </c>
      <c r="AH100" s="439">
        <f t="shared" si="145"/>
        <v>0</v>
      </c>
      <c r="AI100" s="439">
        <f t="shared" si="146"/>
        <v>0</v>
      </c>
      <c r="AJ100" s="439">
        <f t="shared" si="147"/>
        <v>0</v>
      </c>
      <c r="AK100" s="440">
        <f>AJ100*(1+'V en W'!$Y$6)</f>
        <v>0</v>
      </c>
    </row>
    <row r="101" spans="2:40" ht="15.75" thickBot="1">
      <c r="B101" s="206" t="s">
        <v>604</v>
      </c>
      <c r="C101" s="207"/>
      <c r="D101" s="220">
        <f>SUM(D69:D100)</f>
        <v>244</v>
      </c>
      <c r="E101" s="220"/>
      <c r="F101" s="221">
        <f t="shared" ref="F101:W101" si="163">SUM(F69:F100)</f>
        <v>4</v>
      </c>
      <c r="G101" s="220">
        <f t="shared" si="163"/>
        <v>4</v>
      </c>
      <c r="H101" s="220">
        <f t="shared" si="163"/>
        <v>2</v>
      </c>
      <c r="I101" s="220">
        <f t="shared" si="163"/>
        <v>2</v>
      </c>
      <c r="J101" s="220">
        <f t="shared" si="163"/>
        <v>2</v>
      </c>
      <c r="K101" s="222">
        <f t="shared" si="163"/>
        <v>14</v>
      </c>
      <c r="L101" s="221">
        <f t="shared" si="163"/>
        <v>4</v>
      </c>
      <c r="M101" s="220">
        <f t="shared" si="163"/>
        <v>2</v>
      </c>
      <c r="N101" s="220">
        <f t="shared" si="163"/>
        <v>2</v>
      </c>
      <c r="O101" s="222">
        <f t="shared" si="163"/>
        <v>8</v>
      </c>
      <c r="P101" s="221">
        <f t="shared" si="163"/>
        <v>4</v>
      </c>
      <c r="Q101" s="220">
        <f t="shared" si="163"/>
        <v>2</v>
      </c>
      <c r="R101" s="220">
        <f t="shared" si="163"/>
        <v>2</v>
      </c>
      <c r="S101" s="222">
        <f t="shared" si="163"/>
        <v>8</v>
      </c>
      <c r="T101" s="221">
        <f t="shared" si="163"/>
        <v>4</v>
      </c>
      <c r="U101" s="220">
        <f t="shared" si="163"/>
        <v>4</v>
      </c>
      <c r="V101" s="222">
        <f t="shared" si="163"/>
        <v>8</v>
      </c>
      <c r="W101" s="222">
        <f t="shared" si="163"/>
        <v>206</v>
      </c>
      <c r="X101" s="223"/>
      <c r="Y101" s="222">
        <f>O101+S101+V101+K101+W101</f>
        <v>244</v>
      </c>
      <c r="Z101" s="224"/>
      <c r="AA101" s="363">
        <f t="shared" si="141"/>
        <v>0</v>
      </c>
      <c r="AD101" s="437">
        <f>SUM(AD69:AD100)</f>
        <v>30200</v>
      </c>
      <c r="AE101" s="437">
        <f t="shared" ref="AE101:AI101" si="164">SUM(AE69:AE100)</f>
        <v>2416</v>
      </c>
      <c r="AF101" s="437">
        <f t="shared" si="164"/>
        <v>1304.6400000000001</v>
      </c>
      <c r="AG101" s="437">
        <f t="shared" si="164"/>
        <v>33920.639999999999</v>
      </c>
      <c r="AH101" s="437">
        <f t="shared" si="164"/>
        <v>5088.0959999999995</v>
      </c>
      <c r="AI101" s="437">
        <f t="shared" si="164"/>
        <v>5088.0959999999995</v>
      </c>
      <c r="AJ101" s="437">
        <f>SUM(AJ69:AJ100)</f>
        <v>529161.98399999994</v>
      </c>
      <c r="AK101" s="438">
        <f>SUM(AK69:AK100)</f>
        <v>539745.22367999994</v>
      </c>
    </row>
    <row r="102" spans="2:40" ht="16.5" thickTop="1" thickBot="1">
      <c r="B102" s="187"/>
      <c r="C102" s="187"/>
      <c r="D102" s="553"/>
      <c r="E102" s="553"/>
      <c r="F102" s="560"/>
      <c r="G102" s="553"/>
      <c r="H102" s="553"/>
      <c r="I102" s="553"/>
      <c r="J102" s="553"/>
      <c r="K102" s="211"/>
      <c r="L102" s="560"/>
      <c r="M102" s="553"/>
      <c r="N102" s="553"/>
      <c r="O102" s="211"/>
      <c r="P102" s="560"/>
      <c r="Q102" s="553"/>
      <c r="R102" s="553"/>
      <c r="S102" s="211"/>
      <c r="T102" s="560"/>
      <c r="U102" s="553"/>
      <c r="V102" s="211"/>
      <c r="W102" s="211"/>
      <c r="X102" s="552"/>
      <c r="Y102" s="28"/>
      <c r="Z102" s="553"/>
      <c r="AD102" s="437"/>
      <c r="AE102" s="437"/>
      <c r="AF102" s="437"/>
      <c r="AG102" s="437"/>
      <c r="AH102" s="437"/>
      <c r="AI102" s="437"/>
      <c r="AJ102" s="437"/>
      <c r="AK102" s="438"/>
    </row>
    <row r="103" spans="2:40">
      <c r="B103" s="208" t="s">
        <v>605</v>
      </c>
      <c r="C103" s="183"/>
      <c r="D103" s="564">
        <f>D24+D42+D58+D67</f>
        <v>814</v>
      </c>
      <c r="E103" s="564"/>
      <c r="F103" s="565">
        <f t="shared" ref="F103:W103" si="165">F24+F42+F58+F67</f>
        <v>58</v>
      </c>
      <c r="G103" s="564">
        <f t="shared" si="165"/>
        <v>52</v>
      </c>
      <c r="H103" s="564">
        <f t="shared" si="165"/>
        <v>46</v>
      </c>
      <c r="I103" s="564">
        <f t="shared" si="165"/>
        <v>48</v>
      </c>
      <c r="J103" s="564">
        <f t="shared" si="165"/>
        <v>36</v>
      </c>
      <c r="K103" s="227">
        <f t="shared" si="165"/>
        <v>240</v>
      </c>
      <c r="L103" s="565">
        <f t="shared" si="165"/>
        <v>62</v>
      </c>
      <c r="M103" s="564">
        <f t="shared" si="165"/>
        <v>52</v>
      </c>
      <c r="N103" s="564">
        <f t="shared" si="165"/>
        <v>52</v>
      </c>
      <c r="O103" s="227">
        <f t="shared" si="165"/>
        <v>166</v>
      </c>
      <c r="P103" s="565">
        <f t="shared" si="165"/>
        <v>52</v>
      </c>
      <c r="Q103" s="564">
        <f t="shared" si="165"/>
        <v>40</v>
      </c>
      <c r="R103" s="564">
        <f t="shared" si="165"/>
        <v>38</v>
      </c>
      <c r="S103" s="227">
        <f t="shared" si="165"/>
        <v>130</v>
      </c>
      <c r="T103" s="565">
        <f t="shared" si="165"/>
        <v>122</v>
      </c>
      <c r="U103" s="564">
        <f t="shared" si="165"/>
        <v>132</v>
      </c>
      <c r="V103" s="227">
        <f t="shared" si="165"/>
        <v>254</v>
      </c>
      <c r="W103" s="227">
        <f t="shared" si="165"/>
        <v>24</v>
      </c>
      <c r="X103" s="566"/>
      <c r="Y103" s="228">
        <f>O103+S103+V103+K103+W103</f>
        <v>814</v>
      </c>
      <c r="Z103" s="553"/>
      <c r="AA103" s="363">
        <f>Y103-D103</f>
        <v>0</v>
      </c>
      <c r="AD103" s="437">
        <f>AD24+AD42+AD58+AD67</f>
        <v>79800</v>
      </c>
      <c r="AE103" s="437">
        <f t="shared" ref="AE103:AI103" si="166">AE24+AE42+AE58+AE67</f>
        <v>6384</v>
      </c>
      <c r="AF103" s="437">
        <f t="shared" si="166"/>
        <v>3447.36</v>
      </c>
      <c r="AG103" s="437">
        <f t="shared" si="166"/>
        <v>89631.359999999986</v>
      </c>
      <c r="AH103" s="437">
        <f t="shared" si="166"/>
        <v>13444.704</v>
      </c>
      <c r="AI103" s="437">
        <f t="shared" si="166"/>
        <v>13444.704</v>
      </c>
      <c r="AJ103" s="437">
        <f>AJ24+AJ42+AJ58+AJ67</f>
        <v>1398249.216</v>
      </c>
      <c r="AK103" s="438">
        <f>AK24+AK42+AK58+AK67</f>
        <v>1426214.2003199998</v>
      </c>
    </row>
    <row r="104" spans="2:40" ht="15.75" thickBot="1">
      <c r="B104" s="209" t="s">
        <v>604</v>
      </c>
      <c r="C104" s="210"/>
      <c r="D104" s="567">
        <f>D101</f>
        <v>244</v>
      </c>
      <c r="E104" s="567"/>
      <c r="F104" s="568">
        <f t="shared" ref="F104:Y104" si="167">F101</f>
        <v>4</v>
      </c>
      <c r="G104" s="567">
        <f t="shared" si="167"/>
        <v>4</v>
      </c>
      <c r="H104" s="567">
        <f t="shared" si="167"/>
        <v>2</v>
      </c>
      <c r="I104" s="567">
        <f t="shared" si="167"/>
        <v>2</v>
      </c>
      <c r="J104" s="567">
        <f t="shared" si="167"/>
        <v>2</v>
      </c>
      <c r="K104" s="229">
        <f t="shared" si="167"/>
        <v>14</v>
      </c>
      <c r="L104" s="568">
        <f t="shared" si="167"/>
        <v>4</v>
      </c>
      <c r="M104" s="567">
        <f t="shared" si="167"/>
        <v>2</v>
      </c>
      <c r="N104" s="567">
        <f t="shared" si="167"/>
        <v>2</v>
      </c>
      <c r="O104" s="229">
        <f t="shared" si="167"/>
        <v>8</v>
      </c>
      <c r="P104" s="568">
        <f t="shared" si="167"/>
        <v>4</v>
      </c>
      <c r="Q104" s="567">
        <f t="shared" si="167"/>
        <v>2</v>
      </c>
      <c r="R104" s="567">
        <f t="shared" si="167"/>
        <v>2</v>
      </c>
      <c r="S104" s="229">
        <f t="shared" si="167"/>
        <v>8</v>
      </c>
      <c r="T104" s="568">
        <f t="shared" si="167"/>
        <v>4</v>
      </c>
      <c r="U104" s="567">
        <f t="shared" si="167"/>
        <v>4</v>
      </c>
      <c r="V104" s="229">
        <f t="shared" si="167"/>
        <v>8</v>
      </c>
      <c r="W104" s="229">
        <f t="shared" si="167"/>
        <v>206</v>
      </c>
      <c r="X104" s="569"/>
      <c r="Y104" s="230">
        <f t="shared" si="167"/>
        <v>244</v>
      </c>
      <c r="Z104" s="553"/>
      <c r="AA104" s="363">
        <f>Y104-D104</f>
        <v>0</v>
      </c>
      <c r="AD104" s="437">
        <f t="shared" ref="AD104:AI104" si="168">AD101</f>
        <v>30200</v>
      </c>
      <c r="AE104" s="437">
        <f t="shared" si="168"/>
        <v>2416</v>
      </c>
      <c r="AF104" s="437">
        <f t="shared" si="168"/>
        <v>1304.6400000000001</v>
      </c>
      <c r="AG104" s="437">
        <f t="shared" si="168"/>
        <v>33920.639999999999</v>
      </c>
      <c r="AH104" s="437">
        <f t="shared" si="168"/>
        <v>5088.0959999999995</v>
      </c>
      <c r="AI104" s="437">
        <f t="shared" si="168"/>
        <v>5088.0959999999995</v>
      </c>
      <c r="AJ104" s="437">
        <f t="shared" ref="AJ104:AK104" si="169">AJ101</f>
        <v>529161.98399999994</v>
      </c>
      <c r="AK104" s="438">
        <f t="shared" si="169"/>
        <v>539745.22367999994</v>
      </c>
    </row>
    <row r="105" spans="2:40" ht="15.75" thickBot="1">
      <c r="B105" s="187"/>
      <c r="C105" s="187"/>
      <c r="D105" s="553"/>
      <c r="E105" s="553"/>
      <c r="F105" s="553"/>
      <c r="G105" s="553"/>
      <c r="H105" s="553"/>
      <c r="I105" s="553"/>
      <c r="J105" s="553"/>
      <c r="K105" s="215"/>
      <c r="L105" s="553"/>
      <c r="M105" s="553"/>
      <c r="N105" s="553"/>
      <c r="O105" s="215"/>
      <c r="P105" s="553"/>
      <c r="Q105" s="553"/>
      <c r="R105" s="553"/>
      <c r="S105" s="215"/>
      <c r="T105" s="553"/>
      <c r="U105" s="553"/>
      <c r="V105" s="215"/>
      <c r="W105" s="215"/>
      <c r="X105" s="552"/>
      <c r="Y105" s="28"/>
      <c r="Z105" s="553"/>
      <c r="AD105" s="437"/>
      <c r="AE105" s="437"/>
      <c r="AF105" s="437"/>
      <c r="AG105" s="437"/>
      <c r="AH105" s="437"/>
      <c r="AI105" s="437"/>
      <c r="AJ105" s="437"/>
      <c r="AK105" s="438"/>
    </row>
    <row r="106" spans="2:40">
      <c r="B106" s="232" t="s">
        <v>606</v>
      </c>
      <c r="C106" s="81"/>
      <c r="D106" s="366">
        <f>D103+D104</f>
        <v>1058</v>
      </c>
      <c r="F106" s="570"/>
      <c r="G106" s="570"/>
      <c r="H106" s="570"/>
      <c r="I106" s="570"/>
      <c r="J106" s="570"/>
      <c r="K106" s="26"/>
      <c r="L106" s="570"/>
      <c r="M106" s="570"/>
      <c r="N106" s="570"/>
      <c r="O106" s="26"/>
      <c r="P106" s="570"/>
      <c r="Q106" s="570"/>
      <c r="R106" s="570"/>
      <c r="S106" s="26"/>
      <c r="T106" s="570"/>
      <c r="U106" s="570"/>
      <c r="V106" s="26"/>
      <c r="W106" s="26"/>
      <c r="X106" s="570"/>
      <c r="Y106" s="27"/>
      <c r="AD106" s="437">
        <f>SUM(AD103:AD105)</f>
        <v>110000</v>
      </c>
      <c r="AE106" s="437">
        <f t="shared" ref="AE106:AI106" si="170">SUM(AE103:AE105)</f>
        <v>8800</v>
      </c>
      <c r="AF106" s="437">
        <f t="shared" si="170"/>
        <v>4752</v>
      </c>
      <c r="AG106" s="437">
        <f t="shared" si="170"/>
        <v>123551.99999999999</v>
      </c>
      <c r="AH106" s="437">
        <f t="shared" si="170"/>
        <v>18532.8</v>
      </c>
      <c r="AI106" s="437">
        <f t="shared" si="170"/>
        <v>18532.8</v>
      </c>
      <c r="AJ106" s="437">
        <f>SUM(AJ103:AJ105)</f>
        <v>1927411.2</v>
      </c>
      <c r="AK106" s="438">
        <f>SUM(AK103:AK105)</f>
        <v>1965959.4239999996</v>
      </c>
    </row>
    <row r="107" spans="2:40">
      <c r="B107" s="82"/>
      <c r="D107" s="233"/>
      <c r="AD107" s="437"/>
      <c r="AE107" s="437"/>
      <c r="AF107" s="437"/>
      <c r="AG107" s="437"/>
      <c r="AH107" s="437"/>
      <c r="AI107" s="437"/>
      <c r="AJ107" s="437"/>
      <c r="AK107" s="438" cm="1">
        <f t="array" ref="AK107">SUM(AK4:AK101/2)</f>
        <v>2679066.5241600005</v>
      </c>
    </row>
    <row r="108" spans="2:40" ht="15.75" thickBot="1">
      <c r="B108" s="508" t="s">
        <v>607</v>
      </c>
      <c r="C108" s="83"/>
      <c r="D108" s="509">
        <f>D106/36</f>
        <v>29.388888888888889</v>
      </c>
      <c r="AD108" s="437"/>
      <c r="AE108" s="437"/>
      <c r="AF108" s="437"/>
      <c r="AG108" s="437"/>
      <c r="AH108" s="437"/>
      <c r="AI108" s="437"/>
      <c r="AJ108" s="425"/>
      <c r="AK108" s="374"/>
    </row>
    <row r="109" spans="2:40">
      <c r="B109" s="187"/>
      <c r="C109" s="187"/>
      <c r="D109" s="187"/>
      <c r="E109" s="187"/>
      <c r="F109" s="187"/>
      <c r="G109" s="187"/>
      <c r="H109" s="187"/>
      <c r="I109" s="187"/>
      <c r="J109" s="187"/>
      <c r="K109" s="203"/>
      <c r="L109" s="187"/>
      <c r="M109" s="187"/>
      <c r="N109" s="187"/>
      <c r="O109" s="203"/>
      <c r="P109" s="187"/>
      <c r="Q109" s="187"/>
      <c r="R109" s="187"/>
      <c r="S109" s="203"/>
      <c r="T109" s="187"/>
      <c r="U109" s="187"/>
      <c r="V109" s="203"/>
      <c r="W109" s="187"/>
      <c r="X109" s="188"/>
      <c r="AD109" s="437"/>
      <c r="AE109" s="437"/>
      <c r="AF109" s="437"/>
      <c r="AG109" s="437"/>
      <c r="AH109" s="437"/>
      <c r="AI109" s="437"/>
      <c r="AJ109" s="425"/>
      <c r="AK109" s="374"/>
    </row>
    <row r="110" spans="2:40">
      <c r="B110" s="187"/>
      <c r="C110" s="187"/>
      <c r="D110" s="359"/>
      <c r="E110" s="187"/>
      <c r="F110" s="187"/>
      <c r="G110" s="187"/>
      <c r="H110" s="187"/>
      <c r="I110" s="187"/>
      <c r="J110" s="187"/>
      <c r="K110" s="203"/>
      <c r="L110" s="187"/>
      <c r="M110" s="187"/>
      <c r="N110" s="187"/>
      <c r="O110" s="203"/>
      <c r="P110" s="187"/>
      <c r="Q110" s="187"/>
      <c r="R110" s="187"/>
      <c r="S110" s="203"/>
      <c r="T110" s="187"/>
      <c r="U110" s="187"/>
      <c r="V110" s="203"/>
      <c r="W110" s="187"/>
      <c r="X110" s="188"/>
      <c r="AD110" s="437"/>
      <c r="AE110" s="437"/>
      <c r="AF110" s="437"/>
      <c r="AG110" s="437"/>
      <c r="AH110" s="437"/>
      <c r="AI110" s="437"/>
      <c r="AJ110" s="425"/>
      <c r="AK110" s="374"/>
    </row>
    <row r="111" spans="2:40">
      <c r="B111" s="187"/>
      <c r="C111" s="187"/>
      <c r="D111" s="187"/>
      <c r="E111" s="187"/>
      <c r="F111" s="187"/>
      <c r="G111" s="187"/>
      <c r="H111" s="187"/>
      <c r="I111" s="187"/>
      <c r="J111" s="187"/>
      <c r="K111" s="203"/>
      <c r="L111" s="187"/>
      <c r="M111" s="187"/>
      <c r="N111" s="187"/>
      <c r="O111" s="203"/>
      <c r="P111" s="187"/>
      <c r="Q111" s="187"/>
      <c r="R111" s="187"/>
      <c r="S111" s="203"/>
      <c r="T111" s="187"/>
      <c r="U111" s="187"/>
      <c r="V111" s="203"/>
      <c r="W111" s="187"/>
      <c r="X111" s="188"/>
      <c r="AD111" s="437"/>
      <c r="AE111" s="437"/>
      <c r="AF111" s="437"/>
      <c r="AG111" s="437"/>
      <c r="AH111" s="437"/>
      <c r="AI111" s="437"/>
      <c r="AJ111" s="425"/>
      <c r="AK111" s="374"/>
    </row>
    <row r="112" spans="2:40" ht="15.75" thickBot="1">
      <c r="B112" s="187"/>
      <c r="C112" s="187"/>
      <c r="D112" s="266"/>
      <c r="E112" s="187"/>
      <c r="F112" s="187"/>
      <c r="G112" s="187"/>
      <c r="H112" s="187"/>
      <c r="I112" s="187"/>
      <c r="J112" s="187"/>
      <c r="K112" s="203"/>
      <c r="L112" s="187"/>
      <c r="M112" s="187"/>
      <c r="N112" s="187"/>
      <c r="O112" s="203"/>
      <c r="P112" s="187"/>
      <c r="Q112" s="187"/>
      <c r="R112" s="187"/>
      <c r="S112" s="203"/>
      <c r="T112" s="187"/>
      <c r="U112" s="187"/>
      <c r="V112" s="203"/>
      <c r="W112" s="187"/>
      <c r="X112" s="188"/>
      <c r="AD112" s="437"/>
      <c r="AE112" s="437"/>
      <c r="AF112" s="437"/>
      <c r="AG112" s="437"/>
      <c r="AH112" s="437"/>
      <c r="AI112" s="437"/>
      <c r="AJ112" s="425"/>
      <c r="AK112" s="374"/>
    </row>
    <row r="113" spans="2:37">
      <c r="B113" s="182" t="s">
        <v>608</v>
      </c>
      <c r="C113" s="183"/>
      <c r="D113" s="546" t="s">
        <v>465</v>
      </c>
      <c r="E113" s="184"/>
      <c r="F113" s="183" t="str">
        <f>F2</f>
        <v>Geletterde Samenleving</v>
      </c>
      <c r="G113" s="184"/>
      <c r="H113" s="184"/>
      <c r="I113" s="184"/>
      <c r="J113" s="184"/>
      <c r="K113" s="185"/>
      <c r="L113" s="183" t="str">
        <f>L2</f>
        <v>Participatie in de informatiesamenleving</v>
      </c>
      <c r="M113" s="184"/>
      <c r="N113" s="184"/>
      <c r="O113" s="185"/>
      <c r="P113" s="183" t="str">
        <f>P2</f>
        <v>Leven Lang Ontwikkelen</v>
      </c>
      <c r="Q113" s="184"/>
      <c r="R113" s="184"/>
      <c r="S113" s="185"/>
      <c r="T113" s="183" t="str">
        <f>T2</f>
        <v>Leenservice</v>
      </c>
      <c r="U113" s="184"/>
      <c r="V113" s="185"/>
      <c r="W113" s="185" t="str">
        <f>W2</f>
        <v>Organisatie</v>
      </c>
      <c r="X113" s="184"/>
      <c r="Y113" s="186"/>
      <c r="Z113" s="187"/>
      <c r="AD113" s="437"/>
      <c r="AE113" s="437"/>
      <c r="AF113" s="437"/>
      <c r="AG113" s="437"/>
      <c r="AH113" s="437"/>
      <c r="AI113" s="437"/>
      <c r="AJ113" s="425"/>
      <c r="AK113" s="374"/>
    </row>
    <row r="114" spans="2:37" ht="15.75" thickBot="1">
      <c r="B114" s="189"/>
      <c r="C114" s="190"/>
      <c r="D114" s="191"/>
      <c r="E114" s="191"/>
      <c r="F114" s="192" t="str">
        <f>F3</f>
        <v>1A</v>
      </c>
      <c r="G114" s="193" t="str">
        <f>G3</f>
        <v>1B</v>
      </c>
      <c r="H114" s="193" t="str">
        <f>H3</f>
        <v>1C</v>
      </c>
      <c r="I114" s="193" t="str">
        <f>I3</f>
        <v>1D</v>
      </c>
      <c r="J114" s="193" t="str">
        <f>J3</f>
        <v>1E</v>
      </c>
      <c r="K114" s="194" t="str">
        <f>K3</f>
        <v>Totaal 1</v>
      </c>
      <c r="L114" s="192" t="str">
        <f>L3</f>
        <v>2A</v>
      </c>
      <c r="M114" s="193" t="str">
        <f>M3</f>
        <v>2B</v>
      </c>
      <c r="N114" s="193" t="str">
        <f>N3</f>
        <v>2C</v>
      </c>
      <c r="O114" s="194" t="str">
        <f>O3</f>
        <v>Totaal 2</v>
      </c>
      <c r="P114" s="192" t="str">
        <f>P3</f>
        <v>3A</v>
      </c>
      <c r="Q114" s="193" t="str">
        <f>Q3</f>
        <v>3B</v>
      </c>
      <c r="R114" s="193" t="str">
        <f>R3</f>
        <v>3C</v>
      </c>
      <c r="S114" s="194" t="str">
        <f>S3</f>
        <v>Totaal 3</v>
      </c>
      <c r="T114" s="192" t="str">
        <f>T3</f>
        <v>4A</v>
      </c>
      <c r="U114" s="193" t="str">
        <f>U3</f>
        <v>4B</v>
      </c>
      <c r="V114" s="194" t="str">
        <f>V3</f>
        <v>Totaal 4</v>
      </c>
      <c r="W114" s="194">
        <f>W3</f>
        <v>5</v>
      </c>
      <c r="X114" s="193"/>
      <c r="Y114" s="195" t="s">
        <v>73</v>
      </c>
      <c r="Z114" s="196"/>
      <c r="AA114" s="22"/>
      <c r="AD114" s="437"/>
      <c r="AE114" s="437"/>
      <c r="AF114" s="437"/>
      <c r="AG114" s="437"/>
      <c r="AH114" s="437"/>
      <c r="AI114" s="437"/>
      <c r="AJ114" s="425"/>
      <c r="AK114" s="374"/>
    </row>
    <row r="115" spans="2:37">
      <c r="B115" s="197"/>
      <c r="C115" s="198"/>
      <c r="D115" s="553"/>
      <c r="E115" s="553"/>
      <c r="F115" s="551"/>
      <c r="G115" s="550"/>
      <c r="H115" s="550"/>
      <c r="I115" s="550"/>
      <c r="J115" s="550"/>
      <c r="K115" s="211">
        <f t="shared" ref="K115" si="171">SUM(F115:J115)</f>
        <v>0</v>
      </c>
      <c r="L115" s="551"/>
      <c r="M115" s="550"/>
      <c r="N115" s="550"/>
      <c r="O115" s="211">
        <f t="shared" ref="O115:O128" si="172">SUM(L115:N115)</f>
        <v>0</v>
      </c>
      <c r="P115" s="551"/>
      <c r="Q115" s="550"/>
      <c r="R115" s="550"/>
      <c r="S115" s="211">
        <f t="shared" ref="S115" si="173">SUM(P115:R115)</f>
        <v>0</v>
      </c>
      <c r="T115" s="551"/>
      <c r="U115" s="550"/>
      <c r="V115" s="211">
        <f t="shared" ref="V115" si="174">SUM(T115:U115)</f>
        <v>0</v>
      </c>
      <c r="W115" s="267"/>
      <c r="X115" s="552"/>
      <c r="Y115" s="212"/>
      <c r="Z115" s="553"/>
      <c r="AD115" s="437"/>
      <c r="AE115" s="437"/>
      <c r="AF115" s="437"/>
      <c r="AG115" s="437"/>
      <c r="AH115" s="437"/>
      <c r="AI115" s="437"/>
      <c r="AJ115" s="425"/>
      <c r="AK115" s="374"/>
    </row>
    <row r="116" spans="2:37">
      <c r="B116" s="197" t="str">
        <f t="shared" ref="B116:B126" si="175">B5</f>
        <v>Jan K.</v>
      </c>
      <c r="C116" s="198"/>
      <c r="D116" s="516">
        <f t="shared" ref="D116:D127" si="176">AK5</f>
        <v>55404.311040000008</v>
      </c>
      <c r="E116" s="516"/>
      <c r="F116" s="571">
        <f t="shared" ref="F116:W116" si="177">IFERROR((F5/$Y5)*$AK5,0)</f>
        <v>0</v>
      </c>
      <c r="G116" s="572">
        <f t="shared" si="177"/>
        <v>0</v>
      </c>
      <c r="H116" s="572">
        <f t="shared" si="177"/>
        <v>0</v>
      </c>
      <c r="I116" s="572">
        <f t="shared" si="177"/>
        <v>0</v>
      </c>
      <c r="J116" s="572">
        <f t="shared" si="177"/>
        <v>0</v>
      </c>
      <c r="K116" s="87">
        <f t="shared" si="177"/>
        <v>0</v>
      </c>
      <c r="L116" s="571">
        <f t="shared" si="177"/>
        <v>0</v>
      </c>
      <c r="M116" s="572">
        <f t="shared" si="177"/>
        <v>0</v>
      </c>
      <c r="N116" s="572">
        <f t="shared" si="177"/>
        <v>0</v>
      </c>
      <c r="O116" s="87">
        <f t="shared" si="177"/>
        <v>0</v>
      </c>
      <c r="P116" s="571">
        <f t="shared" si="177"/>
        <v>0</v>
      </c>
      <c r="Q116" s="572">
        <f t="shared" si="177"/>
        <v>0</v>
      </c>
      <c r="R116" s="572">
        <f t="shared" si="177"/>
        <v>0</v>
      </c>
      <c r="S116" s="87">
        <f t="shared" si="177"/>
        <v>0</v>
      </c>
      <c r="T116" s="571">
        <f t="shared" si="177"/>
        <v>27702.155520000004</v>
      </c>
      <c r="U116" s="572">
        <f t="shared" si="177"/>
        <v>27702.155520000004</v>
      </c>
      <c r="V116" s="87">
        <f t="shared" si="177"/>
        <v>55404.311040000008</v>
      </c>
      <c r="W116" s="375">
        <f t="shared" si="177"/>
        <v>0</v>
      </c>
      <c r="X116" s="517"/>
      <c r="Y116" s="376">
        <f>O116+S116+V116+K116+W116</f>
        <v>55404.311040000008</v>
      </c>
      <c r="Z116" s="516"/>
      <c r="AA116" s="377">
        <f t="shared" ref="AA116:AA127" si="178">Y116-D116</f>
        <v>0</v>
      </c>
      <c r="AD116" s="437"/>
      <c r="AE116" s="437"/>
      <c r="AF116" s="437"/>
      <c r="AG116" s="437"/>
      <c r="AH116" s="437"/>
      <c r="AI116" s="437"/>
      <c r="AJ116" s="425"/>
      <c r="AK116" s="374"/>
    </row>
    <row r="117" spans="2:37">
      <c r="B117" s="197" t="str">
        <f t="shared" si="175"/>
        <v>Pietje P.</v>
      </c>
      <c r="C117" s="198"/>
      <c r="D117" s="516">
        <f t="shared" si="176"/>
        <v>57191.546880000009</v>
      </c>
      <c r="E117" s="516"/>
      <c r="F117" s="551">
        <f t="shared" ref="F117:W117" si="179">IFERROR((F6/$Y6)*$AK6,0)</f>
        <v>0</v>
      </c>
      <c r="G117" s="572">
        <f t="shared" si="179"/>
        <v>0</v>
      </c>
      <c r="H117" s="572">
        <f t="shared" si="179"/>
        <v>0</v>
      </c>
      <c r="I117" s="572">
        <f t="shared" si="179"/>
        <v>0</v>
      </c>
      <c r="J117" s="572">
        <f t="shared" si="179"/>
        <v>0</v>
      </c>
      <c r="K117" s="87">
        <f t="shared" si="179"/>
        <v>0</v>
      </c>
      <c r="L117" s="571">
        <f t="shared" si="179"/>
        <v>0</v>
      </c>
      <c r="M117" s="572">
        <f t="shared" si="179"/>
        <v>0</v>
      </c>
      <c r="N117" s="572">
        <f t="shared" si="179"/>
        <v>0</v>
      </c>
      <c r="O117" s="87">
        <f t="shared" si="179"/>
        <v>0</v>
      </c>
      <c r="P117" s="571">
        <f t="shared" si="179"/>
        <v>0</v>
      </c>
      <c r="Q117" s="572">
        <f t="shared" si="179"/>
        <v>0</v>
      </c>
      <c r="R117" s="572">
        <f t="shared" si="179"/>
        <v>0</v>
      </c>
      <c r="S117" s="87">
        <f t="shared" si="179"/>
        <v>0</v>
      </c>
      <c r="T117" s="571">
        <f t="shared" si="179"/>
        <v>28595.773440000004</v>
      </c>
      <c r="U117" s="572">
        <f t="shared" si="179"/>
        <v>28595.773440000004</v>
      </c>
      <c r="V117" s="87">
        <f t="shared" si="179"/>
        <v>57191.546880000009</v>
      </c>
      <c r="W117" s="375">
        <f t="shared" si="179"/>
        <v>0</v>
      </c>
      <c r="X117" s="517"/>
      <c r="Y117" s="376">
        <f t="shared" ref="Y117:Y132" si="180">O117+S117+V117+K117+W117</f>
        <v>57191.546880000009</v>
      </c>
      <c r="Z117" s="516"/>
      <c r="AA117" s="377">
        <f t="shared" si="178"/>
        <v>0</v>
      </c>
      <c r="AD117" s="437"/>
      <c r="AE117" s="437"/>
      <c r="AF117" s="437"/>
      <c r="AG117" s="437"/>
      <c r="AH117" s="437"/>
      <c r="AI117" s="437"/>
      <c r="AJ117" s="425"/>
      <c r="AK117" s="374"/>
    </row>
    <row r="118" spans="2:37">
      <c r="B118" s="197" t="str">
        <f t="shared" si="175"/>
        <v>Jan J.</v>
      </c>
      <c r="C118" s="198"/>
      <c r="D118" s="516">
        <f t="shared" si="176"/>
        <v>58085.164800000006</v>
      </c>
      <c r="E118" s="516"/>
      <c r="F118" s="571">
        <f t="shared" ref="F118:W118" si="181">IFERROR((F7/$Y7)*$AK7,0)</f>
        <v>0</v>
      </c>
      <c r="G118" s="572">
        <f t="shared" si="181"/>
        <v>0</v>
      </c>
      <c r="H118" s="572">
        <f t="shared" si="181"/>
        <v>0</v>
      </c>
      <c r="I118" s="572">
        <f t="shared" si="181"/>
        <v>0</v>
      </c>
      <c r="J118" s="572">
        <f t="shared" si="181"/>
        <v>0</v>
      </c>
      <c r="K118" s="87">
        <f t="shared" si="181"/>
        <v>0</v>
      </c>
      <c r="L118" s="571">
        <f t="shared" si="181"/>
        <v>0</v>
      </c>
      <c r="M118" s="572">
        <f t="shared" si="181"/>
        <v>0</v>
      </c>
      <c r="N118" s="572">
        <f t="shared" si="181"/>
        <v>0</v>
      </c>
      <c r="O118" s="87">
        <f t="shared" si="181"/>
        <v>0</v>
      </c>
      <c r="P118" s="571">
        <f t="shared" si="181"/>
        <v>0</v>
      </c>
      <c r="Q118" s="572">
        <f t="shared" si="181"/>
        <v>0</v>
      </c>
      <c r="R118" s="572">
        <f t="shared" si="181"/>
        <v>0</v>
      </c>
      <c r="S118" s="87">
        <f t="shared" si="181"/>
        <v>0</v>
      </c>
      <c r="T118" s="571">
        <f t="shared" si="181"/>
        <v>19361.721600000001</v>
      </c>
      <c r="U118" s="572">
        <f t="shared" si="181"/>
        <v>38723.443200000002</v>
      </c>
      <c r="V118" s="87">
        <f t="shared" si="181"/>
        <v>58085.164800000006</v>
      </c>
      <c r="W118" s="375">
        <f t="shared" si="181"/>
        <v>0</v>
      </c>
      <c r="X118" s="517"/>
      <c r="Y118" s="376">
        <f t="shared" si="180"/>
        <v>58085.164800000006</v>
      </c>
      <c r="Z118" s="516"/>
      <c r="AA118" s="377">
        <f t="shared" si="178"/>
        <v>0</v>
      </c>
      <c r="AD118" s="437"/>
      <c r="AE118" s="437"/>
      <c r="AF118" s="437"/>
      <c r="AG118" s="437"/>
      <c r="AH118" s="437"/>
      <c r="AI118" s="437"/>
      <c r="AJ118" s="425"/>
      <c r="AK118" s="374"/>
    </row>
    <row r="119" spans="2:37">
      <c r="B119" s="197" t="str">
        <f t="shared" si="175"/>
        <v>Roos G.</v>
      </c>
      <c r="C119" s="198"/>
      <c r="D119" s="516">
        <f t="shared" si="176"/>
        <v>25021.301760000002</v>
      </c>
      <c r="E119" s="516"/>
      <c r="F119" s="571">
        <f t="shared" ref="F119:W119" si="182">IFERROR((F8/$Y8)*$AK8,0)</f>
        <v>0</v>
      </c>
      <c r="G119" s="572">
        <f t="shared" si="182"/>
        <v>0</v>
      </c>
      <c r="H119" s="572">
        <f t="shared" si="182"/>
        <v>0</v>
      </c>
      <c r="I119" s="572">
        <f t="shared" si="182"/>
        <v>0</v>
      </c>
      <c r="J119" s="572">
        <f t="shared" si="182"/>
        <v>0</v>
      </c>
      <c r="K119" s="87">
        <f t="shared" si="182"/>
        <v>0</v>
      </c>
      <c r="L119" s="571">
        <f t="shared" si="182"/>
        <v>0</v>
      </c>
      <c r="M119" s="572">
        <f t="shared" si="182"/>
        <v>0</v>
      </c>
      <c r="N119" s="572">
        <f t="shared" si="182"/>
        <v>0</v>
      </c>
      <c r="O119" s="87">
        <f t="shared" si="182"/>
        <v>0</v>
      </c>
      <c r="P119" s="571">
        <f t="shared" si="182"/>
        <v>6255.3254400000005</v>
      </c>
      <c r="Q119" s="572">
        <f t="shared" si="182"/>
        <v>6255.3254400000005</v>
      </c>
      <c r="R119" s="572">
        <f t="shared" si="182"/>
        <v>3127.6627200000003</v>
      </c>
      <c r="S119" s="87">
        <f t="shared" si="182"/>
        <v>15638.313600000001</v>
      </c>
      <c r="T119" s="571">
        <f t="shared" si="182"/>
        <v>3127.6627200000003</v>
      </c>
      <c r="U119" s="572">
        <f t="shared" si="182"/>
        <v>3127.6627200000003</v>
      </c>
      <c r="V119" s="87">
        <f t="shared" si="182"/>
        <v>6255.3254400000005</v>
      </c>
      <c r="W119" s="375">
        <f t="shared" si="182"/>
        <v>3127.6627200000003</v>
      </c>
      <c r="X119" s="517"/>
      <c r="Y119" s="376">
        <f t="shared" si="180"/>
        <v>25021.301760000002</v>
      </c>
      <c r="Z119" s="516"/>
      <c r="AA119" s="377">
        <f t="shared" si="178"/>
        <v>0</v>
      </c>
      <c r="AD119" s="437"/>
      <c r="AE119" s="437"/>
      <c r="AF119" s="437"/>
      <c r="AG119" s="437"/>
      <c r="AH119" s="437"/>
      <c r="AI119" s="437"/>
      <c r="AJ119" s="425"/>
      <c r="AK119" s="374"/>
    </row>
    <row r="120" spans="2:37">
      <c r="B120" s="197" t="str">
        <f t="shared" si="175"/>
        <v>Merel D.</v>
      </c>
      <c r="C120" s="198"/>
      <c r="D120" s="516">
        <f t="shared" si="176"/>
        <v>73276.669439999998</v>
      </c>
      <c r="E120" s="516"/>
      <c r="F120" s="571">
        <f t="shared" ref="F120:W120" si="183">IFERROR((F9/$Y9)*$AK9,0)</f>
        <v>0</v>
      </c>
      <c r="G120" s="572">
        <f t="shared" si="183"/>
        <v>0</v>
      </c>
      <c r="H120" s="572">
        <f t="shared" si="183"/>
        <v>0</v>
      </c>
      <c r="I120" s="572">
        <f t="shared" si="183"/>
        <v>0</v>
      </c>
      <c r="J120" s="572">
        <f t="shared" si="183"/>
        <v>0</v>
      </c>
      <c r="K120" s="87">
        <f t="shared" si="183"/>
        <v>0</v>
      </c>
      <c r="L120" s="571">
        <f t="shared" si="183"/>
        <v>20354.630400000002</v>
      </c>
      <c r="M120" s="572">
        <f t="shared" si="183"/>
        <v>20354.630400000002</v>
      </c>
      <c r="N120" s="572">
        <f t="shared" si="183"/>
        <v>20354.630400000002</v>
      </c>
      <c r="O120" s="87">
        <f t="shared" si="183"/>
        <v>61063.891199999998</v>
      </c>
      <c r="P120" s="571">
        <f t="shared" si="183"/>
        <v>0</v>
      </c>
      <c r="Q120" s="572">
        <f t="shared" si="183"/>
        <v>0</v>
      </c>
      <c r="R120" s="572">
        <f t="shared" si="183"/>
        <v>0</v>
      </c>
      <c r="S120" s="87">
        <f t="shared" si="183"/>
        <v>0</v>
      </c>
      <c r="T120" s="571">
        <f t="shared" si="183"/>
        <v>0</v>
      </c>
      <c r="U120" s="572">
        <f t="shared" si="183"/>
        <v>0</v>
      </c>
      <c r="V120" s="87">
        <f t="shared" si="183"/>
        <v>0</v>
      </c>
      <c r="W120" s="375">
        <f t="shared" si="183"/>
        <v>12212.77824</v>
      </c>
      <c r="X120" s="517"/>
      <c r="Y120" s="376">
        <f t="shared" si="180"/>
        <v>73276.669439999998</v>
      </c>
      <c r="Z120" s="516"/>
      <c r="AA120" s="377">
        <f t="shared" si="178"/>
        <v>0</v>
      </c>
      <c r="AD120" s="437"/>
      <c r="AE120" s="437"/>
      <c r="AF120" s="437"/>
      <c r="AG120" s="437"/>
      <c r="AH120" s="437"/>
      <c r="AI120" s="437"/>
      <c r="AJ120" s="425"/>
      <c r="AK120" s="374"/>
    </row>
    <row r="121" spans="2:37">
      <c r="B121" s="197" t="str">
        <f t="shared" si="175"/>
        <v>Richard T.</v>
      </c>
      <c r="C121" s="198"/>
      <c r="D121" s="516">
        <f t="shared" si="176"/>
        <v>58978.782720000003</v>
      </c>
      <c r="E121" s="516"/>
      <c r="F121" s="571">
        <f t="shared" ref="F121:W121" si="184">IFERROR((F10/$Y10)*$AK10,0)</f>
        <v>13106.39616</v>
      </c>
      <c r="G121" s="572">
        <f t="shared" si="184"/>
        <v>13106.39616</v>
      </c>
      <c r="H121" s="572">
        <f t="shared" si="184"/>
        <v>13106.39616</v>
      </c>
      <c r="I121" s="572">
        <f t="shared" si="184"/>
        <v>13106.39616</v>
      </c>
      <c r="J121" s="572">
        <f t="shared" si="184"/>
        <v>6553.1980800000001</v>
      </c>
      <c r="K121" s="87">
        <f t="shared" si="184"/>
        <v>58978.782720000003</v>
      </c>
      <c r="L121" s="571">
        <f t="shared" si="184"/>
        <v>0</v>
      </c>
      <c r="M121" s="572">
        <f t="shared" si="184"/>
        <v>0</v>
      </c>
      <c r="N121" s="572">
        <f t="shared" si="184"/>
        <v>0</v>
      </c>
      <c r="O121" s="87">
        <f t="shared" si="184"/>
        <v>0</v>
      </c>
      <c r="P121" s="571">
        <f t="shared" si="184"/>
        <v>0</v>
      </c>
      <c r="Q121" s="572">
        <f t="shared" si="184"/>
        <v>0</v>
      </c>
      <c r="R121" s="572">
        <f t="shared" si="184"/>
        <v>0</v>
      </c>
      <c r="S121" s="87">
        <f t="shared" si="184"/>
        <v>0</v>
      </c>
      <c r="T121" s="571">
        <f t="shared" si="184"/>
        <v>0</v>
      </c>
      <c r="U121" s="572">
        <f t="shared" si="184"/>
        <v>0</v>
      </c>
      <c r="V121" s="87">
        <f t="shared" si="184"/>
        <v>0</v>
      </c>
      <c r="W121" s="375">
        <f t="shared" si="184"/>
        <v>0</v>
      </c>
      <c r="X121" s="517"/>
      <c r="Y121" s="376">
        <f t="shared" si="180"/>
        <v>58978.782720000003</v>
      </c>
      <c r="Z121" s="516"/>
      <c r="AA121" s="377">
        <f t="shared" si="178"/>
        <v>0</v>
      </c>
      <c r="AD121" s="437"/>
      <c r="AE121" s="437"/>
      <c r="AF121" s="437"/>
      <c r="AG121" s="437"/>
      <c r="AH121" s="437"/>
      <c r="AI121" s="437"/>
      <c r="AJ121" s="425"/>
      <c r="AK121" s="374"/>
    </row>
    <row r="122" spans="2:37">
      <c r="B122" s="197" t="str">
        <f t="shared" si="175"/>
        <v>Maria B.</v>
      </c>
      <c r="C122" s="198"/>
      <c r="D122" s="516">
        <f t="shared" si="176"/>
        <v>28595.773440000004</v>
      </c>
      <c r="E122" s="516"/>
      <c r="F122" s="571">
        <f t="shared" ref="F122:W122" si="185">IFERROR((F11/$Y11)*$AK11,0)</f>
        <v>0</v>
      </c>
      <c r="G122" s="572">
        <f t="shared" si="185"/>
        <v>0</v>
      </c>
      <c r="H122" s="572">
        <f t="shared" si="185"/>
        <v>0</v>
      </c>
      <c r="I122" s="572">
        <f t="shared" si="185"/>
        <v>0</v>
      </c>
      <c r="J122" s="572">
        <f t="shared" si="185"/>
        <v>0</v>
      </c>
      <c r="K122" s="87">
        <f t="shared" si="185"/>
        <v>0</v>
      </c>
      <c r="L122" s="571">
        <f t="shared" si="185"/>
        <v>0</v>
      </c>
      <c r="M122" s="572">
        <f t="shared" si="185"/>
        <v>0</v>
      </c>
      <c r="N122" s="572">
        <f t="shared" si="185"/>
        <v>0</v>
      </c>
      <c r="O122" s="87">
        <f t="shared" si="185"/>
        <v>0</v>
      </c>
      <c r="P122" s="571">
        <f t="shared" si="185"/>
        <v>14297.886720000002</v>
      </c>
      <c r="Q122" s="572">
        <f t="shared" si="185"/>
        <v>7148.9433600000011</v>
      </c>
      <c r="R122" s="572">
        <f t="shared" si="185"/>
        <v>7148.9433600000011</v>
      </c>
      <c r="S122" s="87">
        <f t="shared" si="185"/>
        <v>28595.773440000004</v>
      </c>
      <c r="T122" s="571">
        <f t="shared" si="185"/>
        <v>0</v>
      </c>
      <c r="U122" s="572">
        <f t="shared" si="185"/>
        <v>0</v>
      </c>
      <c r="V122" s="87">
        <f t="shared" si="185"/>
        <v>0</v>
      </c>
      <c r="W122" s="375">
        <f t="shared" si="185"/>
        <v>0</v>
      </c>
      <c r="X122" s="517"/>
      <c r="Y122" s="376">
        <f t="shared" si="180"/>
        <v>28595.773440000004</v>
      </c>
      <c r="Z122" s="516"/>
      <c r="AA122" s="377">
        <f t="shared" si="178"/>
        <v>0</v>
      </c>
      <c r="AD122" s="437"/>
      <c r="AE122" s="437"/>
      <c r="AF122" s="437"/>
      <c r="AG122" s="437"/>
      <c r="AH122" s="437"/>
      <c r="AI122" s="437"/>
      <c r="AJ122" s="425"/>
      <c r="AK122" s="374"/>
    </row>
    <row r="123" spans="2:37">
      <c r="B123" s="197" t="str">
        <f t="shared" si="175"/>
        <v>Nadia W.</v>
      </c>
      <c r="C123" s="198"/>
      <c r="D123" s="516">
        <f t="shared" si="176"/>
        <v>32170.24512</v>
      </c>
      <c r="E123" s="516"/>
      <c r="F123" s="571">
        <f t="shared" ref="F123:W123" si="186">IFERROR((F12/$Y12)*$AK12,0)</f>
        <v>0</v>
      </c>
      <c r="G123" s="572">
        <f t="shared" si="186"/>
        <v>0</v>
      </c>
      <c r="H123" s="572">
        <f t="shared" si="186"/>
        <v>0</v>
      </c>
      <c r="I123" s="572">
        <f t="shared" si="186"/>
        <v>0</v>
      </c>
      <c r="J123" s="572">
        <f t="shared" si="186"/>
        <v>0</v>
      </c>
      <c r="K123" s="87">
        <f t="shared" si="186"/>
        <v>0</v>
      </c>
      <c r="L123" s="571">
        <f t="shared" si="186"/>
        <v>0</v>
      </c>
      <c r="M123" s="572">
        <f t="shared" si="186"/>
        <v>0</v>
      </c>
      <c r="N123" s="572">
        <f t="shared" si="186"/>
        <v>0</v>
      </c>
      <c r="O123" s="87">
        <f t="shared" si="186"/>
        <v>0</v>
      </c>
      <c r="P123" s="571">
        <f t="shared" si="186"/>
        <v>16085.12256</v>
      </c>
      <c r="Q123" s="572">
        <f t="shared" si="186"/>
        <v>8042.5612799999999</v>
      </c>
      <c r="R123" s="572">
        <f t="shared" si="186"/>
        <v>8042.5612799999999</v>
      </c>
      <c r="S123" s="87">
        <f t="shared" si="186"/>
        <v>32170.24512</v>
      </c>
      <c r="T123" s="571">
        <f t="shared" si="186"/>
        <v>0</v>
      </c>
      <c r="U123" s="572">
        <f t="shared" si="186"/>
        <v>0</v>
      </c>
      <c r="V123" s="87">
        <f t="shared" si="186"/>
        <v>0</v>
      </c>
      <c r="W123" s="375">
        <f t="shared" si="186"/>
        <v>0</v>
      </c>
      <c r="X123" s="517"/>
      <c r="Y123" s="376">
        <f t="shared" si="180"/>
        <v>32170.24512</v>
      </c>
      <c r="Z123" s="516"/>
      <c r="AA123" s="377">
        <f t="shared" si="178"/>
        <v>0</v>
      </c>
      <c r="AD123" s="437"/>
      <c r="AE123" s="437"/>
      <c r="AF123" s="437"/>
      <c r="AG123" s="437"/>
      <c r="AH123" s="437"/>
      <c r="AI123" s="437"/>
      <c r="AJ123" s="425"/>
      <c r="AK123" s="374"/>
    </row>
    <row r="124" spans="2:37">
      <c r="B124" s="197" t="str">
        <f t="shared" si="175"/>
        <v>Wendy H.</v>
      </c>
      <c r="C124" s="198"/>
      <c r="D124" s="516">
        <f t="shared" si="176"/>
        <v>73276.669439999998</v>
      </c>
      <c r="E124" s="516"/>
      <c r="F124" s="571">
        <f t="shared" ref="F124:W124" si="187">IFERROR((F13/$Y13)*$AK13,0)</f>
        <v>16283.704319999999</v>
      </c>
      <c r="G124" s="572">
        <f t="shared" si="187"/>
        <v>16283.704319999999</v>
      </c>
      <c r="H124" s="572">
        <f t="shared" si="187"/>
        <v>16283.704319999999</v>
      </c>
      <c r="I124" s="572">
        <f t="shared" si="187"/>
        <v>16283.704319999999</v>
      </c>
      <c r="J124" s="572">
        <f t="shared" si="187"/>
        <v>8141.8521599999995</v>
      </c>
      <c r="K124" s="87">
        <f t="shared" si="187"/>
        <v>73276.669439999998</v>
      </c>
      <c r="L124" s="571">
        <f t="shared" si="187"/>
        <v>0</v>
      </c>
      <c r="M124" s="572">
        <f t="shared" si="187"/>
        <v>0</v>
      </c>
      <c r="N124" s="572">
        <f t="shared" si="187"/>
        <v>0</v>
      </c>
      <c r="O124" s="87">
        <f t="shared" si="187"/>
        <v>0</v>
      </c>
      <c r="P124" s="571">
        <f t="shared" si="187"/>
        <v>0</v>
      </c>
      <c r="Q124" s="572">
        <f t="shared" si="187"/>
        <v>0</v>
      </c>
      <c r="R124" s="572">
        <f t="shared" si="187"/>
        <v>0</v>
      </c>
      <c r="S124" s="87">
        <f t="shared" si="187"/>
        <v>0</v>
      </c>
      <c r="T124" s="571">
        <f t="shared" si="187"/>
        <v>0</v>
      </c>
      <c r="U124" s="572">
        <f t="shared" si="187"/>
        <v>0</v>
      </c>
      <c r="V124" s="87">
        <f t="shared" si="187"/>
        <v>0</v>
      </c>
      <c r="W124" s="375">
        <f t="shared" si="187"/>
        <v>0</v>
      </c>
      <c r="X124" s="517"/>
      <c r="Y124" s="376">
        <f t="shared" si="180"/>
        <v>73276.669439999998</v>
      </c>
      <c r="Z124" s="516"/>
      <c r="AA124" s="377">
        <f t="shared" si="178"/>
        <v>0</v>
      </c>
      <c r="AD124" s="437"/>
      <c r="AE124" s="437"/>
      <c r="AF124" s="437"/>
      <c r="AG124" s="437"/>
      <c r="AH124" s="437"/>
      <c r="AI124" s="437"/>
      <c r="AJ124" s="425"/>
      <c r="AK124" s="374"/>
    </row>
    <row r="125" spans="2:37">
      <c r="B125" s="197" t="str">
        <f t="shared" si="175"/>
        <v>Liesbeth L.</v>
      </c>
      <c r="C125" s="198"/>
      <c r="D125" s="516">
        <f t="shared" si="176"/>
        <v>67914.961920000002</v>
      </c>
      <c r="E125" s="516"/>
      <c r="F125" s="571">
        <f t="shared" ref="F125:W125" si="188">IFERROR((F14/$Y14)*$AK14,0)</f>
        <v>0</v>
      </c>
      <c r="G125" s="572">
        <f t="shared" si="188"/>
        <v>0</v>
      </c>
      <c r="H125" s="572">
        <f t="shared" si="188"/>
        <v>0</v>
      </c>
      <c r="I125" s="572">
        <f t="shared" si="188"/>
        <v>0</v>
      </c>
      <c r="J125" s="572">
        <f t="shared" si="188"/>
        <v>0</v>
      </c>
      <c r="K125" s="87">
        <f t="shared" si="188"/>
        <v>0</v>
      </c>
      <c r="L125" s="571">
        <f t="shared" si="188"/>
        <v>15092.213759999999</v>
      </c>
      <c r="M125" s="572">
        <f t="shared" si="188"/>
        <v>15092.213759999999</v>
      </c>
      <c r="N125" s="572">
        <f t="shared" si="188"/>
        <v>15092.213759999999</v>
      </c>
      <c r="O125" s="87">
        <f t="shared" si="188"/>
        <v>45276.641279999996</v>
      </c>
      <c r="P125" s="571">
        <f t="shared" si="188"/>
        <v>0</v>
      </c>
      <c r="Q125" s="572">
        <f t="shared" si="188"/>
        <v>0</v>
      </c>
      <c r="R125" s="572">
        <f t="shared" si="188"/>
        <v>0</v>
      </c>
      <c r="S125" s="87">
        <f t="shared" si="188"/>
        <v>0</v>
      </c>
      <c r="T125" s="571">
        <f t="shared" si="188"/>
        <v>7546.1068799999994</v>
      </c>
      <c r="U125" s="572">
        <f t="shared" si="188"/>
        <v>7546.1068799999994</v>
      </c>
      <c r="V125" s="87">
        <f t="shared" si="188"/>
        <v>15092.213759999999</v>
      </c>
      <c r="W125" s="375">
        <f t="shared" si="188"/>
        <v>7546.1068799999994</v>
      </c>
      <c r="X125" s="517"/>
      <c r="Y125" s="376">
        <f t="shared" si="180"/>
        <v>67914.961920000002</v>
      </c>
      <c r="Z125" s="516"/>
      <c r="AA125" s="377">
        <f t="shared" si="178"/>
        <v>0</v>
      </c>
      <c r="AD125" s="437"/>
      <c r="AE125" s="437"/>
      <c r="AF125" s="437"/>
      <c r="AG125" s="437"/>
      <c r="AH125" s="437"/>
      <c r="AI125" s="437"/>
      <c r="AJ125" s="425"/>
      <c r="AK125" s="374"/>
    </row>
    <row r="126" spans="2:37">
      <c r="B126" s="197" t="str">
        <f t="shared" si="175"/>
        <v>Saskia K.</v>
      </c>
      <c r="C126" s="198"/>
      <c r="D126" s="516">
        <f t="shared" si="176"/>
        <v>64340.490239999999</v>
      </c>
      <c r="E126" s="516"/>
      <c r="F126" s="571">
        <f t="shared" ref="F126:W126" si="189">IFERROR((F15/$Y15)*$AK15,0)</f>
        <v>14297.886719999999</v>
      </c>
      <c r="G126" s="572">
        <f t="shared" si="189"/>
        <v>14297.886719999999</v>
      </c>
      <c r="H126" s="572">
        <f t="shared" si="189"/>
        <v>14297.886719999999</v>
      </c>
      <c r="I126" s="572">
        <f t="shared" si="189"/>
        <v>14297.886719999999</v>
      </c>
      <c r="J126" s="572">
        <f t="shared" si="189"/>
        <v>7148.9433599999993</v>
      </c>
      <c r="K126" s="87">
        <f t="shared" si="189"/>
        <v>64340.490239999999</v>
      </c>
      <c r="L126" s="571">
        <f t="shared" si="189"/>
        <v>0</v>
      </c>
      <c r="M126" s="572">
        <f t="shared" si="189"/>
        <v>0</v>
      </c>
      <c r="N126" s="572">
        <f t="shared" si="189"/>
        <v>0</v>
      </c>
      <c r="O126" s="87">
        <f t="shared" si="189"/>
        <v>0</v>
      </c>
      <c r="P126" s="571">
        <f t="shared" si="189"/>
        <v>0</v>
      </c>
      <c r="Q126" s="572">
        <f t="shared" si="189"/>
        <v>0</v>
      </c>
      <c r="R126" s="572">
        <f t="shared" si="189"/>
        <v>0</v>
      </c>
      <c r="S126" s="87">
        <f t="shared" si="189"/>
        <v>0</v>
      </c>
      <c r="T126" s="571">
        <f t="shared" si="189"/>
        <v>0</v>
      </c>
      <c r="U126" s="572">
        <f t="shared" si="189"/>
        <v>0</v>
      </c>
      <c r="V126" s="87">
        <f t="shared" si="189"/>
        <v>0</v>
      </c>
      <c r="W126" s="375">
        <f t="shared" si="189"/>
        <v>0</v>
      </c>
      <c r="X126" s="517"/>
      <c r="Y126" s="376">
        <f t="shared" si="180"/>
        <v>64340.490239999999</v>
      </c>
      <c r="Z126" s="516"/>
      <c r="AA126" s="377">
        <f t="shared" si="178"/>
        <v>0</v>
      </c>
      <c r="AD126" s="437"/>
      <c r="AE126" s="437"/>
      <c r="AF126" s="437"/>
      <c r="AG126" s="437"/>
      <c r="AH126" s="437"/>
      <c r="AI126" s="437"/>
      <c r="AJ126" s="425"/>
      <c r="AK126" s="374"/>
    </row>
    <row r="127" spans="2:37">
      <c r="B127" s="199"/>
      <c r="C127" s="200"/>
      <c r="D127" s="573">
        <f t="shared" si="176"/>
        <v>0</v>
      </c>
      <c r="E127" s="573"/>
      <c r="F127" s="574">
        <f t="shared" ref="F127:W127" si="190">IFERROR((F16/$Y16)*$AK16,0)</f>
        <v>0</v>
      </c>
      <c r="G127" s="575">
        <f t="shared" si="190"/>
        <v>0</v>
      </c>
      <c r="H127" s="575">
        <f t="shared" si="190"/>
        <v>0</v>
      </c>
      <c r="I127" s="575">
        <f t="shared" si="190"/>
        <v>0</v>
      </c>
      <c r="J127" s="575">
        <f t="shared" si="190"/>
        <v>0</v>
      </c>
      <c r="K127" s="378">
        <f t="shared" si="190"/>
        <v>0</v>
      </c>
      <c r="L127" s="574">
        <f t="shared" si="190"/>
        <v>0</v>
      </c>
      <c r="M127" s="575">
        <f t="shared" si="190"/>
        <v>0</v>
      </c>
      <c r="N127" s="575">
        <f t="shared" si="190"/>
        <v>0</v>
      </c>
      <c r="O127" s="378">
        <f t="shared" si="190"/>
        <v>0</v>
      </c>
      <c r="P127" s="574">
        <f t="shared" si="190"/>
        <v>0</v>
      </c>
      <c r="Q127" s="575">
        <f t="shared" si="190"/>
        <v>0</v>
      </c>
      <c r="R127" s="575">
        <f t="shared" si="190"/>
        <v>0</v>
      </c>
      <c r="S127" s="378">
        <f t="shared" si="190"/>
        <v>0</v>
      </c>
      <c r="T127" s="574">
        <f t="shared" si="190"/>
        <v>0</v>
      </c>
      <c r="U127" s="575">
        <f t="shared" si="190"/>
        <v>0</v>
      </c>
      <c r="V127" s="378">
        <f t="shared" si="190"/>
        <v>0</v>
      </c>
      <c r="W127" s="379">
        <f t="shared" si="190"/>
        <v>0</v>
      </c>
      <c r="X127" s="576"/>
      <c r="Y127" s="380">
        <f t="shared" si="180"/>
        <v>0</v>
      </c>
      <c r="Z127" s="516"/>
      <c r="AA127" s="377">
        <f t="shared" si="178"/>
        <v>0</v>
      </c>
      <c r="AD127" s="437"/>
      <c r="AE127" s="437"/>
      <c r="AF127" s="437"/>
      <c r="AG127" s="437"/>
      <c r="AH127" s="437"/>
      <c r="AI127" s="437"/>
      <c r="AJ127" s="425"/>
      <c r="AK127" s="374"/>
    </row>
    <row r="128" spans="2:37">
      <c r="B128" s="201" t="str">
        <f t="shared" ref="B128:B133" si="191">B17</f>
        <v>Frontoffice Vestiging 1</v>
      </c>
      <c r="C128" s="202"/>
      <c r="D128" s="344">
        <f>SUM(D115:D127)</f>
        <v>594255.91680000001</v>
      </c>
      <c r="E128" s="344"/>
      <c r="F128" s="381">
        <f>SUM(F115:F127)</f>
        <v>43687.987200000003</v>
      </c>
      <c r="G128" s="344">
        <f>SUM(G115:G127)</f>
        <v>43687.987200000003</v>
      </c>
      <c r="H128" s="344">
        <f>SUM(H115:H127)</f>
        <v>43687.987200000003</v>
      </c>
      <c r="I128" s="344">
        <f>SUM(I115:I127)</f>
        <v>43687.987200000003</v>
      </c>
      <c r="J128" s="344">
        <f>SUM(J115:J127)</f>
        <v>21843.993600000002</v>
      </c>
      <c r="K128" s="87">
        <f>SUM(F128:J128)</f>
        <v>196595.9424</v>
      </c>
      <c r="L128" s="381">
        <f>SUM(L115:L127)</f>
        <v>35446.844160000001</v>
      </c>
      <c r="M128" s="344">
        <f>SUM(M115:M127)</f>
        <v>35446.844160000001</v>
      </c>
      <c r="N128" s="344">
        <f>SUM(N115:N127)</f>
        <v>35446.844160000001</v>
      </c>
      <c r="O128" s="87">
        <f t="shared" si="172"/>
        <v>106340.53247999999</v>
      </c>
      <c r="P128" s="381">
        <f>SUM(P115:P127)</f>
        <v>36638.334719999999</v>
      </c>
      <c r="Q128" s="344">
        <f>SUM(Q115:Q127)</f>
        <v>21446.83008</v>
      </c>
      <c r="R128" s="344">
        <f>SUM(R115:R127)</f>
        <v>18319.167359999999</v>
      </c>
      <c r="S128" s="87">
        <f>SUM(P128:R128)</f>
        <v>76404.332159999991</v>
      </c>
      <c r="T128" s="381">
        <f>SUM(T115:T127)</f>
        <v>86333.420160000009</v>
      </c>
      <c r="U128" s="344">
        <f>SUM(U115:U127)</f>
        <v>105695.14176</v>
      </c>
      <c r="V128" s="87">
        <f>SUM(T128:U128)</f>
        <v>192028.56192000001</v>
      </c>
      <c r="W128" s="87">
        <f>SUM(W115:W127)</f>
        <v>22886.547839999999</v>
      </c>
      <c r="X128" s="382"/>
      <c r="Y128" s="376">
        <f t="shared" si="180"/>
        <v>594255.91680000001</v>
      </c>
      <c r="Z128" s="344"/>
      <c r="AA128" s="377"/>
      <c r="AD128" s="437"/>
      <c r="AE128" s="437"/>
      <c r="AF128" s="437"/>
      <c r="AG128" s="437"/>
      <c r="AH128" s="437"/>
      <c r="AI128" s="437"/>
      <c r="AJ128" s="425"/>
      <c r="AK128" s="374"/>
    </row>
    <row r="129" spans="2:37">
      <c r="B129" s="197">
        <f t="shared" si="191"/>
        <v>0</v>
      </c>
      <c r="C129" s="198"/>
      <c r="D129" s="516">
        <f>AK18</f>
        <v>0</v>
      </c>
      <c r="E129" s="516"/>
      <c r="F129" s="571">
        <f t="shared" ref="F129:W129" si="192">IFERROR((F18/$Y18)*$AK18,0)</f>
        <v>0</v>
      </c>
      <c r="G129" s="572">
        <f t="shared" si="192"/>
        <v>0</v>
      </c>
      <c r="H129" s="572">
        <f t="shared" si="192"/>
        <v>0</v>
      </c>
      <c r="I129" s="572">
        <f t="shared" si="192"/>
        <v>0</v>
      </c>
      <c r="J129" s="572">
        <f t="shared" si="192"/>
        <v>0</v>
      </c>
      <c r="K129" s="87">
        <f t="shared" si="192"/>
        <v>0</v>
      </c>
      <c r="L129" s="571">
        <f t="shared" si="192"/>
        <v>0</v>
      </c>
      <c r="M129" s="572">
        <f t="shared" si="192"/>
        <v>0</v>
      </c>
      <c r="N129" s="572">
        <f t="shared" si="192"/>
        <v>0</v>
      </c>
      <c r="O129" s="87">
        <f t="shared" si="192"/>
        <v>0</v>
      </c>
      <c r="P129" s="571">
        <f t="shared" si="192"/>
        <v>0</v>
      </c>
      <c r="Q129" s="572">
        <f t="shared" si="192"/>
        <v>0</v>
      </c>
      <c r="R129" s="572">
        <f t="shared" si="192"/>
        <v>0</v>
      </c>
      <c r="S129" s="87">
        <f t="shared" si="192"/>
        <v>0</v>
      </c>
      <c r="T129" s="571">
        <f t="shared" si="192"/>
        <v>0</v>
      </c>
      <c r="U129" s="572">
        <f t="shared" si="192"/>
        <v>0</v>
      </c>
      <c r="V129" s="87">
        <f t="shared" si="192"/>
        <v>0</v>
      </c>
      <c r="W129" s="375">
        <f t="shared" si="192"/>
        <v>0</v>
      </c>
      <c r="X129" s="517"/>
      <c r="Y129" s="376">
        <f t="shared" si="180"/>
        <v>0</v>
      </c>
      <c r="Z129" s="516"/>
      <c r="AA129" s="377">
        <f>Y129-D129</f>
        <v>0</v>
      </c>
      <c r="AD129" s="437"/>
      <c r="AE129" s="437"/>
      <c r="AF129" s="437"/>
      <c r="AG129" s="437"/>
      <c r="AH129" s="437"/>
      <c r="AI129" s="437"/>
      <c r="AJ129" s="425"/>
      <c r="AK129" s="374"/>
    </row>
    <row r="130" spans="2:37">
      <c r="B130" s="197" t="str">
        <f t="shared" si="191"/>
        <v>Barbara S.</v>
      </c>
      <c r="C130" s="198"/>
      <c r="D130" s="516">
        <f>AK19</f>
        <v>71489.433600000004</v>
      </c>
      <c r="E130" s="516"/>
      <c r="F130" s="571">
        <f t="shared" ref="F130:W130" si="193">IFERROR((F19/$Y19)*$AK19,0)</f>
        <v>15886.540800000001</v>
      </c>
      <c r="G130" s="572">
        <f t="shared" si="193"/>
        <v>3971.6352000000002</v>
      </c>
      <c r="H130" s="572">
        <f t="shared" si="193"/>
        <v>3971.6352000000002</v>
      </c>
      <c r="I130" s="572">
        <f t="shared" si="193"/>
        <v>7943.2704000000003</v>
      </c>
      <c r="J130" s="572">
        <f t="shared" si="193"/>
        <v>7943.2704000000003</v>
      </c>
      <c r="K130" s="87">
        <f t="shared" si="193"/>
        <v>39716.352000000006</v>
      </c>
      <c r="L130" s="571">
        <f t="shared" si="193"/>
        <v>0</v>
      </c>
      <c r="M130" s="572">
        <f t="shared" si="193"/>
        <v>0</v>
      </c>
      <c r="N130" s="572">
        <f t="shared" si="193"/>
        <v>0</v>
      </c>
      <c r="O130" s="87">
        <f t="shared" si="193"/>
        <v>0</v>
      </c>
      <c r="P130" s="571">
        <f t="shared" si="193"/>
        <v>11914.9056</v>
      </c>
      <c r="Q130" s="572">
        <f t="shared" si="193"/>
        <v>3971.6352000000002</v>
      </c>
      <c r="R130" s="572">
        <f t="shared" si="193"/>
        <v>0</v>
      </c>
      <c r="S130" s="87">
        <f t="shared" si="193"/>
        <v>15886.540800000001</v>
      </c>
      <c r="T130" s="571">
        <f t="shared" si="193"/>
        <v>7943.2704000000003</v>
      </c>
      <c r="U130" s="572">
        <f t="shared" si="193"/>
        <v>7943.2704000000003</v>
      </c>
      <c r="V130" s="87">
        <f t="shared" si="193"/>
        <v>15886.540800000001</v>
      </c>
      <c r="W130" s="375">
        <f t="shared" si="193"/>
        <v>0</v>
      </c>
      <c r="X130" s="517"/>
      <c r="Y130" s="376">
        <f t="shared" si="180"/>
        <v>71489.433600000004</v>
      </c>
      <c r="Z130" s="516"/>
      <c r="AA130" s="377">
        <f>Y130-D130</f>
        <v>0</v>
      </c>
      <c r="AD130" s="437"/>
      <c r="AE130" s="437"/>
      <c r="AF130" s="437"/>
      <c r="AG130" s="437"/>
      <c r="AH130" s="437"/>
      <c r="AI130" s="437"/>
      <c r="AJ130" s="425"/>
      <c r="AK130" s="374"/>
    </row>
    <row r="131" spans="2:37">
      <c r="B131" s="197" t="str">
        <f t="shared" si="191"/>
        <v>Linda M.</v>
      </c>
      <c r="C131" s="198"/>
      <c r="D131" s="516">
        <f>AK20</f>
        <v>80425.612799999988</v>
      </c>
      <c r="E131" s="516"/>
      <c r="F131" s="571">
        <f t="shared" ref="F131:W131" si="194">IFERROR((F20/$Y20)*$AK20,0)</f>
        <v>0</v>
      </c>
      <c r="G131" s="572">
        <f t="shared" si="194"/>
        <v>0</v>
      </c>
      <c r="H131" s="572">
        <f t="shared" si="194"/>
        <v>0</v>
      </c>
      <c r="I131" s="572">
        <f t="shared" si="194"/>
        <v>0</v>
      </c>
      <c r="J131" s="572">
        <f t="shared" si="194"/>
        <v>0</v>
      </c>
      <c r="K131" s="87">
        <f t="shared" si="194"/>
        <v>0</v>
      </c>
      <c r="L131" s="571">
        <f t="shared" si="194"/>
        <v>17872.358399999997</v>
      </c>
      <c r="M131" s="572">
        <f t="shared" si="194"/>
        <v>8936.1791999999987</v>
      </c>
      <c r="N131" s="572">
        <f t="shared" si="194"/>
        <v>8936.1791999999987</v>
      </c>
      <c r="O131" s="87">
        <f t="shared" si="194"/>
        <v>35744.716799999995</v>
      </c>
      <c r="P131" s="571">
        <f t="shared" si="194"/>
        <v>0</v>
      </c>
      <c r="Q131" s="572">
        <f t="shared" si="194"/>
        <v>8936.1791999999987</v>
      </c>
      <c r="R131" s="572">
        <f t="shared" si="194"/>
        <v>17872.358399999997</v>
      </c>
      <c r="S131" s="87">
        <f t="shared" si="194"/>
        <v>26808.537599999996</v>
      </c>
      <c r="T131" s="571">
        <f t="shared" si="194"/>
        <v>8936.1791999999987</v>
      </c>
      <c r="U131" s="572">
        <f t="shared" si="194"/>
        <v>8936.1791999999987</v>
      </c>
      <c r="V131" s="87">
        <f t="shared" si="194"/>
        <v>17872.358399999997</v>
      </c>
      <c r="W131" s="375">
        <f t="shared" si="194"/>
        <v>0</v>
      </c>
      <c r="X131" s="517"/>
      <c r="Y131" s="376">
        <f t="shared" si="180"/>
        <v>80425.612799999988</v>
      </c>
      <c r="Z131" s="516"/>
      <c r="AA131" s="377">
        <f>Y131-D131</f>
        <v>0</v>
      </c>
      <c r="AD131" s="437"/>
      <c r="AE131" s="437"/>
      <c r="AF131" s="437"/>
      <c r="AG131" s="437"/>
      <c r="AH131" s="437"/>
      <c r="AI131" s="437"/>
      <c r="AJ131" s="425"/>
      <c r="AK131" s="374"/>
    </row>
    <row r="132" spans="2:37">
      <c r="B132" s="199">
        <f t="shared" si="191"/>
        <v>0</v>
      </c>
      <c r="C132" s="200"/>
      <c r="D132" s="573">
        <f>AK21</f>
        <v>0</v>
      </c>
      <c r="E132" s="573"/>
      <c r="F132" s="574">
        <f t="shared" ref="F132:W132" si="195">IFERROR((F21/$Y21)*$AK21,0)</f>
        <v>0</v>
      </c>
      <c r="G132" s="575">
        <f t="shared" si="195"/>
        <v>0</v>
      </c>
      <c r="H132" s="575">
        <f t="shared" si="195"/>
        <v>0</v>
      </c>
      <c r="I132" s="575">
        <f t="shared" si="195"/>
        <v>0</v>
      </c>
      <c r="J132" s="575">
        <f t="shared" si="195"/>
        <v>0</v>
      </c>
      <c r="K132" s="378">
        <f t="shared" si="195"/>
        <v>0</v>
      </c>
      <c r="L132" s="574">
        <f t="shared" si="195"/>
        <v>0</v>
      </c>
      <c r="M132" s="575">
        <f t="shared" si="195"/>
        <v>0</v>
      </c>
      <c r="N132" s="575">
        <f t="shared" si="195"/>
        <v>0</v>
      </c>
      <c r="O132" s="378">
        <f t="shared" si="195"/>
        <v>0</v>
      </c>
      <c r="P132" s="574">
        <f t="shared" si="195"/>
        <v>0</v>
      </c>
      <c r="Q132" s="575">
        <f t="shared" si="195"/>
        <v>0</v>
      </c>
      <c r="R132" s="575">
        <f t="shared" si="195"/>
        <v>0</v>
      </c>
      <c r="S132" s="378">
        <f t="shared" si="195"/>
        <v>0</v>
      </c>
      <c r="T132" s="574">
        <f t="shared" si="195"/>
        <v>0</v>
      </c>
      <c r="U132" s="575">
        <f t="shared" si="195"/>
        <v>0</v>
      </c>
      <c r="V132" s="378">
        <f t="shared" si="195"/>
        <v>0</v>
      </c>
      <c r="W132" s="379">
        <f t="shared" si="195"/>
        <v>0</v>
      </c>
      <c r="X132" s="576"/>
      <c r="Y132" s="380">
        <f t="shared" si="180"/>
        <v>0</v>
      </c>
      <c r="Z132" s="516"/>
      <c r="AA132" s="377"/>
      <c r="AD132" s="437"/>
      <c r="AE132" s="437"/>
      <c r="AF132" s="437"/>
      <c r="AG132" s="437"/>
      <c r="AH132" s="437"/>
      <c r="AI132" s="437"/>
      <c r="AJ132" s="425"/>
      <c r="AK132" s="374"/>
    </row>
    <row r="133" spans="2:37">
      <c r="B133" s="204" t="str">
        <f t="shared" si="191"/>
        <v>Frontoffice Vestiging 2</v>
      </c>
      <c r="C133" s="205"/>
      <c r="D133" s="383">
        <f>SUM(D129:D132)</f>
        <v>151915.04639999999</v>
      </c>
      <c r="E133" s="383"/>
      <c r="F133" s="384">
        <f t="shared" ref="F133:W133" si="196">SUM(F129:F132)</f>
        <v>15886.540800000001</v>
      </c>
      <c r="G133" s="383">
        <f t="shared" si="196"/>
        <v>3971.6352000000002</v>
      </c>
      <c r="H133" s="383">
        <f t="shared" si="196"/>
        <v>3971.6352000000002</v>
      </c>
      <c r="I133" s="383">
        <f t="shared" si="196"/>
        <v>7943.2704000000003</v>
      </c>
      <c r="J133" s="383">
        <f t="shared" si="196"/>
        <v>7943.2704000000003</v>
      </c>
      <c r="K133" s="385">
        <f t="shared" si="196"/>
        <v>39716.352000000006</v>
      </c>
      <c r="L133" s="384">
        <f t="shared" si="196"/>
        <v>17872.358399999997</v>
      </c>
      <c r="M133" s="383">
        <f t="shared" si="196"/>
        <v>8936.1791999999987</v>
      </c>
      <c r="N133" s="383">
        <f t="shared" si="196"/>
        <v>8936.1791999999987</v>
      </c>
      <c r="O133" s="385">
        <f t="shared" si="196"/>
        <v>35744.716799999995</v>
      </c>
      <c r="P133" s="384">
        <f t="shared" si="196"/>
        <v>11914.9056</v>
      </c>
      <c r="Q133" s="383">
        <f t="shared" si="196"/>
        <v>12907.814399999999</v>
      </c>
      <c r="R133" s="383">
        <f t="shared" si="196"/>
        <v>17872.358399999997</v>
      </c>
      <c r="S133" s="385">
        <f t="shared" si="196"/>
        <v>42695.078399999999</v>
      </c>
      <c r="T133" s="384">
        <f t="shared" si="196"/>
        <v>16879.4496</v>
      </c>
      <c r="U133" s="383">
        <f t="shared" si="196"/>
        <v>16879.4496</v>
      </c>
      <c r="V133" s="385">
        <f t="shared" si="196"/>
        <v>33758.8992</v>
      </c>
      <c r="W133" s="385">
        <f t="shared" si="196"/>
        <v>0</v>
      </c>
      <c r="X133" s="386"/>
      <c r="Y133" s="387">
        <f>O133+S133+V133+K133+W133</f>
        <v>151915.04639999999</v>
      </c>
      <c r="Z133" s="344"/>
      <c r="AA133" s="377"/>
      <c r="AD133" s="437"/>
      <c r="AE133" s="437"/>
      <c r="AF133" s="437"/>
      <c r="AG133" s="437"/>
      <c r="AH133" s="437"/>
      <c r="AI133" s="437"/>
      <c r="AJ133" s="425"/>
      <c r="AK133" s="374"/>
    </row>
    <row r="134" spans="2:37">
      <c r="B134" s="197"/>
      <c r="C134" s="198"/>
      <c r="D134" s="516"/>
      <c r="E134" s="516"/>
      <c r="F134" s="518"/>
      <c r="G134" s="516"/>
      <c r="H134" s="516"/>
      <c r="I134" s="516"/>
      <c r="J134" s="516"/>
      <c r="K134" s="87"/>
      <c r="L134" s="518"/>
      <c r="M134" s="516"/>
      <c r="N134" s="516"/>
      <c r="O134" s="87"/>
      <c r="P134" s="518"/>
      <c r="Q134" s="516"/>
      <c r="R134" s="516"/>
      <c r="S134" s="87"/>
      <c r="T134" s="518"/>
      <c r="U134" s="516"/>
      <c r="V134" s="87"/>
      <c r="W134" s="87"/>
      <c r="X134" s="517"/>
      <c r="Y134" s="376"/>
      <c r="Z134" s="516"/>
      <c r="AA134" s="377"/>
      <c r="AD134" s="437"/>
      <c r="AE134" s="437"/>
      <c r="AF134" s="437"/>
      <c r="AG134" s="437"/>
      <c r="AH134" s="437"/>
      <c r="AI134" s="437"/>
      <c r="AJ134" s="425"/>
      <c r="AK134" s="374"/>
    </row>
    <row r="135" spans="2:37" ht="15.75" thickBot="1">
      <c r="B135" s="206" t="str">
        <f>B24</f>
        <v>Totaal Frontoffice Gemeente A</v>
      </c>
      <c r="C135" s="207"/>
      <c r="D135" s="388">
        <f>D128+D133</f>
        <v>746170.9632</v>
      </c>
      <c r="E135" s="388"/>
      <c r="F135" s="389">
        <f t="shared" ref="F135:W135" si="197">F128+F133</f>
        <v>59574.528000000006</v>
      </c>
      <c r="G135" s="388">
        <f t="shared" si="197"/>
        <v>47659.6224</v>
      </c>
      <c r="H135" s="388">
        <f t="shared" si="197"/>
        <v>47659.6224</v>
      </c>
      <c r="I135" s="388">
        <f t="shared" si="197"/>
        <v>51631.257600000004</v>
      </c>
      <c r="J135" s="388">
        <f t="shared" si="197"/>
        <v>29787.264000000003</v>
      </c>
      <c r="K135" s="390">
        <f t="shared" si="197"/>
        <v>236312.29440000001</v>
      </c>
      <c r="L135" s="389">
        <f t="shared" si="197"/>
        <v>53319.202559999998</v>
      </c>
      <c r="M135" s="388">
        <f t="shared" si="197"/>
        <v>44383.023359999999</v>
      </c>
      <c r="N135" s="388">
        <f t="shared" si="197"/>
        <v>44383.023359999999</v>
      </c>
      <c r="O135" s="390">
        <f t="shared" si="197"/>
        <v>142085.24927999999</v>
      </c>
      <c r="P135" s="389">
        <f t="shared" si="197"/>
        <v>48553.240319999997</v>
      </c>
      <c r="Q135" s="388">
        <f t="shared" si="197"/>
        <v>34354.644480000003</v>
      </c>
      <c r="R135" s="388">
        <f t="shared" si="197"/>
        <v>36191.525759999997</v>
      </c>
      <c r="S135" s="390">
        <f t="shared" si="197"/>
        <v>119099.41055999999</v>
      </c>
      <c r="T135" s="389">
        <f t="shared" si="197"/>
        <v>103212.86976</v>
      </c>
      <c r="U135" s="388">
        <f t="shared" si="197"/>
        <v>122574.59135999999</v>
      </c>
      <c r="V135" s="390">
        <f t="shared" si="197"/>
        <v>225787.46111999999</v>
      </c>
      <c r="W135" s="390">
        <f t="shared" si="197"/>
        <v>22886.547839999999</v>
      </c>
      <c r="X135" s="391"/>
      <c r="Y135" s="390">
        <f>O135+S135+V135+K135+W135</f>
        <v>746170.9632</v>
      </c>
      <c r="Z135" s="105"/>
      <c r="AA135" s="377"/>
      <c r="AD135" s="438"/>
      <c r="AE135" s="438"/>
      <c r="AF135" s="438"/>
      <c r="AG135" s="438"/>
      <c r="AH135" s="438"/>
      <c r="AI135" s="438"/>
      <c r="AJ135" s="374"/>
      <c r="AK135" s="374"/>
    </row>
    <row r="136" spans="2:37" ht="15.75" thickTop="1">
      <c r="B136" s="197"/>
      <c r="C136" s="198"/>
      <c r="D136" s="516"/>
      <c r="E136" s="516"/>
      <c r="F136" s="518"/>
      <c r="G136" s="516"/>
      <c r="H136" s="516"/>
      <c r="I136" s="516"/>
      <c r="J136" s="516"/>
      <c r="K136" s="87"/>
      <c r="L136" s="518"/>
      <c r="M136" s="516"/>
      <c r="N136" s="516"/>
      <c r="O136" s="87"/>
      <c r="P136" s="518"/>
      <c r="Q136" s="516"/>
      <c r="R136" s="516"/>
      <c r="S136" s="87"/>
      <c r="T136" s="518"/>
      <c r="U136" s="516"/>
      <c r="V136" s="87"/>
      <c r="W136" s="87"/>
      <c r="X136" s="517"/>
      <c r="Y136" s="376"/>
      <c r="Z136" s="516"/>
      <c r="AA136" s="377"/>
      <c r="AD136" s="438"/>
      <c r="AE136" s="438"/>
      <c r="AF136" s="438"/>
      <c r="AG136" s="438"/>
      <c r="AH136" s="438"/>
      <c r="AI136" s="438"/>
      <c r="AJ136" s="374"/>
      <c r="AK136" s="374"/>
    </row>
    <row r="137" spans="2:37">
      <c r="B137" s="197" t="str">
        <f t="shared" ref="B137:B151" si="198">B26</f>
        <v>Simone V.</v>
      </c>
      <c r="C137" s="198"/>
      <c r="D137" s="516">
        <f t="shared" ref="D137:D143" si="199">AK26</f>
        <v>42893.660159999992</v>
      </c>
      <c r="E137" s="516"/>
      <c r="F137" s="571">
        <f t="shared" ref="F137:W137" si="200">IFERROR((F26/$Y26)*$AK26,0)</f>
        <v>5361.707519999999</v>
      </c>
      <c r="G137" s="572">
        <f t="shared" si="200"/>
        <v>5361.707519999999</v>
      </c>
      <c r="H137" s="572">
        <f t="shared" si="200"/>
        <v>5361.707519999999</v>
      </c>
      <c r="I137" s="572">
        <f t="shared" si="200"/>
        <v>5361.707519999999</v>
      </c>
      <c r="J137" s="572">
        <f t="shared" si="200"/>
        <v>5361.707519999999</v>
      </c>
      <c r="K137" s="87">
        <f t="shared" si="200"/>
        <v>26808.537599999996</v>
      </c>
      <c r="L137" s="571">
        <f t="shared" si="200"/>
        <v>5361.707519999999</v>
      </c>
      <c r="M137" s="572">
        <f t="shared" si="200"/>
        <v>5361.707519999999</v>
      </c>
      <c r="N137" s="572">
        <f t="shared" si="200"/>
        <v>5361.707519999999</v>
      </c>
      <c r="O137" s="87">
        <f t="shared" si="200"/>
        <v>16085.122559999996</v>
      </c>
      <c r="P137" s="571">
        <f t="shared" si="200"/>
        <v>0</v>
      </c>
      <c r="Q137" s="572">
        <f t="shared" si="200"/>
        <v>0</v>
      </c>
      <c r="R137" s="572">
        <f t="shared" si="200"/>
        <v>0</v>
      </c>
      <c r="S137" s="87">
        <f t="shared" si="200"/>
        <v>0</v>
      </c>
      <c r="T137" s="571">
        <f t="shared" si="200"/>
        <v>0</v>
      </c>
      <c r="U137" s="572">
        <f t="shared" si="200"/>
        <v>0</v>
      </c>
      <c r="V137" s="87">
        <f t="shared" si="200"/>
        <v>0</v>
      </c>
      <c r="W137" s="375">
        <f t="shared" si="200"/>
        <v>0</v>
      </c>
      <c r="X137" s="517"/>
      <c r="Y137" s="376">
        <f t="shared" ref="Y137:Y151" si="201">O137+S137+V137+K137+W137</f>
        <v>42893.660159999992</v>
      </c>
      <c r="Z137" s="516"/>
      <c r="AA137" s="377">
        <f t="shared" ref="AA137:AA151" si="202">Y137-D137</f>
        <v>0</v>
      </c>
      <c r="AD137" s="438"/>
      <c r="AE137" s="438"/>
      <c r="AF137" s="438"/>
      <c r="AG137" s="438"/>
      <c r="AH137" s="438"/>
      <c r="AI137" s="438"/>
      <c r="AJ137" s="374"/>
      <c r="AK137" s="374"/>
    </row>
    <row r="138" spans="2:37">
      <c r="B138" s="197" t="str">
        <f t="shared" si="198"/>
        <v>Nicolette G.</v>
      </c>
      <c r="C138" s="198"/>
      <c r="D138" s="516">
        <f t="shared" si="199"/>
        <v>32170.24512</v>
      </c>
      <c r="E138" s="516"/>
      <c r="F138" s="571">
        <f t="shared" ref="F138:W138" si="203">IFERROR((F27/$Y27)*$AK27,0)</f>
        <v>0</v>
      </c>
      <c r="G138" s="572">
        <f t="shared" si="203"/>
        <v>0</v>
      </c>
      <c r="H138" s="572">
        <f t="shared" si="203"/>
        <v>0</v>
      </c>
      <c r="I138" s="572">
        <f t="shared" si="203"/>
        <v>0</v>
      </c>
      <c r="J138" s="572">
        <f t="shared" si="203"/>
        <v>0</v>
      </c>
      <c r="K138" s="87">
        <f t="shared" si="203"/>
        <v>0</v>
      </c>
      <c r="L138" s="571">
        <f t="shared" si="203"/>
        <v>5361.7075199999999</v>
      </c>
      <c r="M138" s="572">
        <f t="shared" si="203"/>
        <v>5361.7075199999999</v>
      </c>
      <c r="N138" s="572">
        <f t="shared" si="203"/>
        <v>5361.7075199999999</v>
      </c>
      <c r="O138" s="87">
        <f t="shared" si="203"/>
        <v>16085.12256</v>
      </c>
      <c r="P138" s="571">
        <f t="shared" si="203"/>
        <v>5361.7075199999999</v>
      </c>
      <c r="Q138" s="572">
        <f t="shared" si="203"/>
        <v>5361.7075199999999</v>
      </c>
      <c r="R138" s="572">
        <f t="shared" si="203"/>
        <v>5361.7075199999999</v>
      </c>
      <c r="S138" s="87">
        <f t="shared" si="203"/>
        <v>16085.12256</v>
      </c>
      <c r="T138" s="571">
        <f t="shared" si="203"/>
        <v>0</v>
      </c>
      <c r="U138" s="572">
        <f t="shared" si="203"/>
        <v>0</v>
      </c>
      <c r="V138" s="87">
        <f t="shared" si="203"/>
        <v>0</v>
      </c>
      <c r="W138" s="375">
        <f t="shared" si="203"/>
        <v>0</v>
      </c>
      <c r="X138" s="517"/>
      <c r="Y138" s="376">
        <f t="shared" si="201"/>
        <v>32170.24512</v>
      </c>
      <c r="Z138" s="516"/>
      <c r="AA138" s="377">
        <f t="shared" si="202"/>
        <v>0</v>
      </c>
      <c r="AD138" s="438"/>
      <c r="AE138" s="438"/>
      <c r="AF138" s="438"/>
      <c r="AG138" s="438"/>
      <c r="AH138" s="438"/>
      <c r="AI138" s="438"/>
      <c r="AJ138" s="374"/>
      <c r="AK138" s="374"/>
    </row>
    <row r="139" spans="2:37">
      <c r="B139" s="197" t="str">
        <f t="shared" si="198"/>
        <v>Peggy L.</v>
      </c>
      <c r="C139" s="198"/>
      <c r="D139" s="516">
        <f t="shared" si="199"/>
        <v>14297.886720000002</v>
      </c>
      <c r="E139" s="516"/>
      <c r="F139" s="571">
        <f t="shared" ref="F139:W139" si="204">IFERROR((F28/$Y28)*$AK28,0)</f>
        <v>0</v>
      </c>
      <c r="G139" s="572">
        <f t="shared" si="204"/>
        <v>0</v>
      </c>
      <c r="H139" s="572">
        <f t="shared" si="204"/>
        <v>0</v>
      </c>
      <c r="I139" s="572">
        <f t="shared" si="204"/>
        <v>0</v>
      </c>
      <c r="J139" s="572">
        <f t="shared" si="204"/>
        <v>0</v>
      </c>
      <c r="K139" s="87">
        <f t="shared" si="204"/>
        <v>0</v>
      </c>
      <c r="L139" s="571">
        <f t="shared" si="204"/>
        <v>0</v>
      </c>
      <c r="M139" s="572">
        <f t="shared" si="204"/>
        <v>0</v>
      </c>
      <c r="N139" s="572">
        <f t="shared" si="204"/>
        <v>0</v>
      </c>
      <c r="O139" s="87">
        <f t="shared" si="204"/>
        <v>0</v>
      </c>
      <c r="P139" s="571">
        <f t="shared" si="204"/>
        <v>0</v>
      </c>
      <c r="Q139" s="572">
        <f t="shared" si="204"/>
        <v>0</v>
      </c>
      <c r="R139" s="572">
        <f t="shared" si="204"/>
        <v>0</v>
      </c>
      <c r="S139" s="87">
        <f t="shared" si="204"/>
        <v>0</v>
      </c>
      <c r="T139" s="571">
        <f t="shared" si="204"/>
        <v>7148.9433600000011</v>
      </c>
      <c r="U139" s="572">
        <f t="shared" si="204"/>
        <v>7148.9433600000011</v>
      </c>
      <c r="V139" s="87">
        <f t="shared" si="204"/>
        <v>14297.886720000002</v>
      </c>
      <c r="W139" s="375">
        <f t="shared" si="204"/>
        <v>0</v>
      </c>
      <c r="X139" s="517"/>
      <c r="Y139" s="376">
        <f t="shared" si="201"/>
        <v>14297.886720000002</v>
      </c>
      <c r="Z139" s="516"/>
      <c r="AA139" s="377">
        <f t="shared" si="202"/>
        <v>0</v>
      </c>
      <c r="AD139" s="438"/>
      <c r="AE139" s="438"/>
      <c r="AF139" s="438"/>
      <c r="AG139" s="438"/>
      <c r="AH139" s="438"/>
      <c r="AI139" s="438"/>
      <c r="AJ139" s="374"/>
      <c r="AK139" s="374"/>
    </row>
    <row r="140" spans="2:37">
      <c r="B140" s="197" t="str">
        <f t="shared" si="198"/>
        <v>Jantine S.</v>
      </c>
      <c r="C140" s="198"/>
      <c r="D140" s="516">
        <f t="shared" si="199"/>
        <v>10723.415039999998</v>
      </c>
      <c r="E140" s="516"/>
      <c r="F140" s="571">
        <f t="shared" ref="F140:W140" si="205">IFERROR((F29/$Y29)*$AK29,0)</f>
        <v>0</v>
      </c>
      <c r="G140" s="572">
        <f t="shared" si="205"/>
        <v>0</v>
      </c>
      <c r="H140" s="572">
        <f t="shared" si="205"/>
        <v>0</v>
      </c>
      <c r="I140" s="572">
        <f t="shared" si="205"/>
        <v>0</v>
      </c>
      <c r="J140" s="572">
        <f t="shared" si="205"/>
        <v>0</v>
      </c>
      <c r="K140" s="87">
        <f t="shared" si="205"/>
        <v>0</v>
      </c>
      <c r="L140" s="571">
        <f t="shared" si="205"/>
        <v>0</v>
      </c>
      <c r="M140" s="572">
        <f t="shared" si="205"/>
        <v>0</v>
      </c>
      <c r="N140" s="572">
        <f t="shared" si="205"/>
        <v>0</v>
      </c>
      <c r="O140" s="87">
        <f t="shared" si="205"/>
        <v>0</v>
      </c>
      <c r="P140" s="571">
        <f t="shared" si="205"/>
        <v>0</v>
      </c>
      <c r="Q140" s="572">
        <f t="shared" si="205"/>
        <v>0</v>
      </c>
      <c r="R140" s="572">
        <f t="shared" si="205"/>
        <v>0</v>
      </c>
      <c r="S140" s="87">
        <f t="shared" si="205"/>
        <v>0</v>
      </c>
      <c r="T140" s="571">
        <f t="shared" si="205"/>
        <v>5361.707519999999</v>
      </c>
      <c r="U140" s="572">
        <f t="shared" si="205"/>
        <v>5361.707519999999</v>
      </c>
      <c r="V140" s="87">
        <f t="shared" si="205"/>
        <v>10723.415039999998</v>
      </c>
      <c r="W140" s="375">
        <f t="shared" si="205"/>
        <v>0</v>
      </c>
      <c r="X140" s="517"/>
      <c r="Y140" s="376">
        <f t="shared" si="201"/>
        <v>10723.415039999998</v>
      </c>
      <c r="Z140" s="516"/>
      <c r="AA140" s="377">
        <f t="shared" si="202"/>
        <v>0</v>
      </c>
      <c r="AD140" s="438"/>
      <c r="AE140" s="438"/>
      <c r="AF140" s="438"/>
      <c r="AG140" s="438"/>
      <c r="AH140" s="438"/>
      <c r="AI140" s="438"/>
      <c r="AJ140" s="374"/>
      <c r="AK140" s="374"/>
    </row>
    <row r="141" spans="2:37">
      <c r="B141" s="197" t="str">
        <f t="shared" si="198"/>
        <v>Miranda J.</v>
      </c>
      <c r="C141" s="198"/>
      <c r="D141" s="516">
        <f t="shared" si="199"/>
        <v>14297.886720000002</v>
      </c>
      <c r="E141" s="516"/>
      <c r="F141" s="571">
        <f t="shared" ref="F141:W141" si="206">IFERROR((F30/$Y30)*$AK30,0)</f>
        <v>0</v>
      </c>
      <c r="G141" s="572">
        <f t="shared" si="206"/>
        <v>0</v>
      </c>
      <c r="H141" s="572">
        <f t="shared" si="206"/>
        <v>0</v>
      </c>
      <c r="I141" s="572">
        <f t="shared" si="206"/>
        <v>0</v>
      </c>
      <c r="J141" s="572">
        <f t="shared" si="206"/>
        <v>0</v>
      </c>
      <c r="K141" s="87">
        <f t="shared" si="206"/>
        <v>0</v>
      </c>
      <c r="L141" s="571">
        <f t="shared" si="206"/>
        <v>0</v>
      </c>
      <c r="M141" s="572">
        <f t="shared" si="206"/>
        <v>0</v>
      </c>
      <c r="N141" s="572">
        <f t="shared" si="206"/>
        <v>0</v>
      </c>
      <c r="O141" s="87">
        <f t="shared" si="206"/>
        <v>0</v>
      </c>
      <c r="P141" s="571">
        <f t="shared" si="206"/>
        <v>0</v>
      </c>
      <c r="Q141" s="572">
        <f t="shared" si="206"/>
        <v>0</v>
      </c>
      <c r="R141" s="572">
        <f t="shared" si="206"/>
        <v>0</v>
      </c>
      <c r="S141" s="87">
        <f t="shared" si="206"/>
        <v>0</v>
      </c>
      <c r="T141" s="571">
        <f t="shared" si="206"/>
        <v>7148.9433600000011</v>
      </c>
      <c r="U141" s="572">
        <f t="shared" si="206"/>
        <v>7148.9433600000011</v>
      </c>
      <c r="V141" s="87">
        <f t="shared" si="206"/>
        <v>14297.886720000002</v>
      </c>
      <c r="W141" s="375">
        <f t="shared" si="206"/>
        <v>0</v>
      </c>
      <c r="X141" s="517"/>
      <c r="Y141" s="376">
        <f t="shared" si="201"/>
        <v>14297.886720000002</v>
      </c>
      <c r="Z141" s="516"/>
      <c r="AA141" s="377">
        <f t="shared" si="202"/>
        <v>0</v>
      </c>
      <c r="AD141" s="438"/>
      <c r="AE141" s="438"/>
      <c r="AF141" s="438"/>
      <c r="AG141" s="438"/>
      <c r="AH141" s="438"/>
      <c r="AI141" s="438"/>
      <c r="AJ141" s="374"/>
      <c r="AK141" s="374"/>
    </row>
    <row r="142" spans="2:37">
      <c r="B142" s="197" t="str">
        <f t="shared" si="198"/>
        <v>Medewerker 17</v>
      </c>
      <c r="C142" s="198"/>
      <c r="D142" s="516">
        <f t="shared" si="199"/>
        <v>0</v>
      </c>
      <c r="E142" s="516"/>
      <c r="F142" s="571">
        <f t="shared" ref="F142:W142" si="207">IFERROR((F31/$Y31)*$AK31,0)</f>
        <v>0</v>
      </c>
      <c r="G142" s="572">
        <f t="shared" si="207"/>
        <v>0</v>
      </c>
      <c r="H142" s="572">
        <f t="shared" si="207"/>
        <v>0</v>
      </c>
      <c r="I142" s="572">
        <f t="shared" si="207"/>
        <v>0</v>
      </c>
      <c r="J142" s="572">
        <f t="shared" si="207"/>
        <v>0</v>
      </c>
      <c r="K142" s="87">
        <f t="shared" si="207"/>
        <v>0</v>
      </c>
      <c r="L142" s="571">
        <f t="shared" si="207"/>
        <v>0</v>
      </c>
      <c r="M142" s="572">
        <f t="shared" si="207"/>
        <v>0</v>
      </c>
      <c r="N142" s="572">
        <f t="shared" si="207"/>
        <v>0</v>
      </c>
      <c r="O142" s="87">
        <f t="shared" si="207"/>
        <v>0</v>
      </c>
      <c r="P142" s="571">
        <f t="shared" si="207"/>
        <v>0</v>
      </c>
      <c r="Q142" s="572">
        <f t="shared" si="207"/>
        <v>0</v>
      </c>
      <c r="R142" s="572">
        <f t="shared" si="207"/>
        <v>0</v>
      </c>
      <c r="S142" s="87">
        <f t="shared" si="207"/>
        <v>0</v>
      </c>
      <c r="T142" s="571">
        <f t="shared" si="207"/>
        <v>0</v>
      </c>
      <c r="U142" s="572">
        <f t="shared" si="207"/>
        <v>0</v>
      </c>
      <c r="V142" s="87">
        <f t="shared" si="207"/>
        <v>0</v>
      </c>
      <c r="W142" s="375">
        <f t="shared" si="207"/>
        <v>0</v>
      </c>
      <c r="X142" s="517"/>
      <c r="Y142" s="376">
        <f t="shared" si="201"/>
        <v>0</v>
      </c>
      <c r="Z142" s="516"/>
      <c r="AA142" s="377">
        <f t="shared" si="202"/>
        <v>0</v>
      </c>
      <c r="AD142" s="438"/>
      <c r="AE142" s="438"/>
      <c r="AF142" s="438"/>
      <c r="AG142" s="438"/>
      <c r="AH142" s="438"/>
      <c r="AI142" s="438"/>
      <c r="AJ142" s="374"/>
      <c r="AK142" s="374"/>
    </row>
    <row r="143" spans="2:37">
      <c r="B143" s="199">
        <f t="shared" si="198"/>
        <v>0</v>
      </c>
      <c r="C143" s="200"/>
      <c r="D143" s="573">
        <f t="shared" si="199"/>
        <v>0</v>
      </c>
      <c r="E143" s="573"/>
      <c r="F143" s="574">
        <f t="shared" ref="F143:W143" si="208">IFERROR((F32/$Y32)*$AK32,0)</f>
        <v>0</v>
      </c>
      <c r="G143" s="575">
        <f t="shared" si="208"/>
        <v>0</v>
      </c>
      <c r="H143" s="575">
        <f t="shared" si="208"/>
        <v>0</v>
      </c>
      <c r="I143" s="575">
        <f t="shared" si="208"/>
        <v>0</v>
      </c>
      <c r="J143" s="575">
        <f t="shared" si="208"/>
        <v>0</v>
      </c>
      <c r="K143" s="378">
        <f t="shared" si="208"/>
        <v>0</v>
      </c>
      <c r="L143" s="574">
        <f t="shared" si="208"/>
        <v>0</v>
      </c>
      <c r="M143" s="575">
        <f t="shared" si="208"/>
        <v>0</v>
      </c>
      <c r="N143" s="575">
        <f t="shared" si="208"/>
        <v>0</v>
      </c>
      <c r="O143" s="378">
        <f t="shared" si="208"/>
        <v>0</v>
      </c>
      <c r="P143" s="574">
        <f t="shared" si="208"/>
        <v>0</v>
      </c>
      <c r="Q143" s="575">
        <f t="shared" si="208"/>
        <v>0</v>
      </c>
      <c r="R143" s="575">
        <f t="shared" si="208"/>
        <v>0</v>
      </c>
      <c r="S143" s="378">
        <f t="shared" si="208"/>
        <v>0</v>
      </c>
      <c r="T143" s="574">
        <f t="shared" si="208"/>
        <v>0</v>
      </c>
      <c r="U143" s="575">
        <f t="shared" si="208"/>
        <v>0</v>
      </c>
      <c r="V143" s="378">
        <f t="shared" si="208"/>
        <v>0</v>
      </c>
      <c r="W143" s="379">
        <f t="shared" si="208"/>
        <v>0</v>
      </c>
      <c r="X143" s="576"/>
      <c r="Y143" s="380">
        <f t="shared" si="201"/>
        <v>0</v>
      </c>
      <c r="Z143" s="516"/>
      <c r="AA143" s="377">
        <f t="shared" si="202"/>
        <v>0</v>
      </c>
      <c r="AD143" s="438"/>
      <c r="AE143" s="438"/>
      <c r="AF143" s="438"/>
      <c r="AG143" s="438"/>
      <c r="AH143" s="438"/>
      <c r="AI143" s="438"/>
      <c r="AJ143" s="374"/>
      <c r="AK143" s="374"/>
    </row>
    <row r="144" spans="2:37">
      <c r="B144" s="204" t="str">
        <f t="shared" si="198"/>
        <v>Frontoffice Vestiging 3</v>
      </c>
      <c r="C144" s="205"/>
      <c r="D144" s="383">
        <f>SUM(D137:D143)</f>
        <v>114383.09375999999</v>
      </c>
      <c r="E144" s="383"/>
      <c r="F144" s="384">
        <f t="shared" ref="F144:X144" si="209">SUM(F137:F143)</f>
        <v>5361.707519999999</v>
      </c>
      <c r="G144" s="383">
        <f t="shared" si="209"/>
        <v>5361.707519999999</v>
      </c>
      <c r="H144" s="383">
        <f t="shared" si="209"/>
        <v>5361.707519999999</v>
      </c>
      <c r="I144" s="383">
        <f t="shared" si="209"/>
        <v>5361.707519999999</v>
      </c>
      <c r="J144" s="383">
        <f t="shared" si="209"/>
        <v>5361.707519999999</v>
      </c>
      <c r="K144" s="385">
        <f t="shared" si="209"/>
        <v>26808.537599999996</v>
      </c>
      <c r="L144" s="384">
        <f t="shared" si="209"/>
        <v>10723.41504</v>
      </c>
      <c r="M144" s="383">
        <f t="shared" si="209"/>
        <v>10723.41504</v>
      </c>
      <c r="N144" s="383">
        <f t="shared" si="209"/>
        <v>10723.41504</v>
      </c>
      <c r="O144" s="385">
        <f t="shared" si="209"/>
        <v>32170.245119999996</v>
      </c>
      <c r="P144" s="384">
        <f t="shared" si="209"/>
        <v>5361.7075199999999</v>
      </c>
      <c r="Q144" s="383">
        <f t="shared" si="209"/>
        <v>5361.7075199999999</v>
      </c>
      <c r="R144" s="383">
        <f t="shared" si="209"/>
        <v>5361.7075199999999</v>
      </c>
      <c r="S144" s="385">
        <f t="shared" si="209"/>
        <v>16085.12256</v>
      </c>
      <c r="T144" s="384">
        <f t="shared" si="209"/>
        <v>19659.594240000002</v>
      </c>
      <c r="U144" s="383">
        <f t="shared" si="209"/>
        <v>19659.594240000002</v>
      </c>
      <c r="V144" s="385">
        <f t="shared" si="209"/>
        <v>39319.188480000004</v>
      </c>
      <c r="W144" s="385">
        <f t="shared" si="209"/>
        <v>0</v>
      </c>
      <c r="X144" s="386">
        <f t="shared" si="209"/>
        <v>0</v>
      </c>
      <c r="Y144" s="387">
        <f t="shared" si="201"/>
        <v>114383.09376</v>
      </c>
      <c r="Z144" s="344"/>
      <c r="AA144" s="377">
        <f t="shared" si="202"/>
        <v>0</v>
      </c>
      <c r="AD144" s="438"/>
      <c r="AE144" s="438"/>
      <c r="AF144" s="438"/>
      <c r="AG144" s="438"/>
      <c r="AH144" s="438"/>
      <c r="AI144" s="438"/>
      <c r="AJ144" s="374"/>
      <c r="AK144" s="374"/>
    </row>
    <row r="145" spans="2:37">
      <c r="B145" s="197">
        <f t="shared" si="198"/>
        <v>0</v>
      </c>
      <c r="C145" s="198"/>
      <c r="D145" s="516">
        <f>AK34</f>
        <v>0</v>
      </c>
      <c r="E145" s="516"/>
      <c r="F145" s="518">
        <f t="shared" ref="F145:W145" si="210">IFERROR((F34/$Y34)*$AK34,0)</f>
        <v>0</v>
      </c>
      <c r="G145" s="516">
        <f t="shared" si="210"/>
        <v>0</v>
      </c>
      <c r="H145" s="516">
        <f t="shared" si="210"/>
        <v>0</v>
      </c>
      <c r="I145" s="516">
        <f t="shared" si="210"/>
        <v>0</v>
      </c>
      <c r="J145" s="516">
        <f t="shared" si="210"/>
        <v>0</v>
      </c>
      <c r="K145" s="87">
        <f t="shared" si="210"/>
        <v>0</v>
      </c>
      <c r="L145" s="518">
        <f t="shared" si="210"/>
        <v>0</v>
      </c>
      <c r="M145" s="516">
        <f t="shared" si="210"/>
        <v>0</v>
      </c>
      <c r="N145" s="516">
        <f t="shared" si="210"/>
        <v>0</v>
      </c>
      <c r="O145" s="87">
        <f t="shared" si="210"/>
        <v>0</v>
      </c>
      <c r="P145" s="518">
        <f t="shared" si="210"/>
        <v>0</v>
      </c>
      <c r="Q145" s="516">
        <f t="shared" si="210"/>
        <v>0</v>
      </c>
      <c r="R145" s="516">
        <f t="shared" si="210"/>
        <v>0</v>
      </c>
      <c r="S145" s="87">
        <f t="shared" si="210"/>
        <v>0</v>
      </c>
      <c r="T145" s="518">
        <f t="shared" si="210"/>
        <v>0</v>
      </c>
      <c r="U145" s="516">
        <f t="shared" si="210"/>
        <v>0</v>
      </c>
      <c r="V145" s="87">
        <f t="shared" si="210"/>
        <v>0</v>
      </c>
      <c r="W145" s="87">
        <f t="shared" si="210"/>
        <v>0</v>
      </c>
      <c r="X145" s="517"/>
      <c r="Y145" s="376">
        <f t="shared" si="201"/>
        <v>0</v>
      </c>
      <c r="Z145" s="516"/>
      <c r="AA145" s="377">
        <f t="shared" si="202"/>
        <v>0</v>
      </c>
      <c r="AD145" s="438"/>
      <c r="AE145" s="438"/>
      <c r="AF145" s="438"/>
      <c r="AG145" s="438"/>
      <c r="AH145" s="438"/>
      <c r="AI145" s="438"/>
      <c r="AJ145" s="374"/>
      <c r="AK145" s="374"/>
    </row>
    <row r="146" spans="2:37">
      <c r="B146" s="197" t="str">
        <f t="shared" si="198"/>
        <v>Rosanne S.</v>
      </c>
      <c r="C146" s="198"/>
      <c r="D146" s="516">
        <f>AK35</f>
        <v>73276.669439999998</v>
      </c>
      <c r="E146" s="516"/>
      <c r="F146" s="571">
        <f t="shared" ref="F146:W146" si="211">IFERROR((F35/$Y35)*$AK35,0)</f>
        <v>4070.9260799999997</v>
      </c>
      <c r="G146" s="572">
        <f t="shared" si="211"/>
        <v>4070.9260799999997</v>
      </c>
      <c r="H146" s="572">
        <f t="shared" si="211"/>
        <v>4070.9260799999997</v>
      </c>
      <c r="I146" s="572">
        <f t="shared" si="211"/>
        <v>4070.9260799999997</v>
      </c>
      <c r="J146" s="572">
        <f t="shared" si="211"/>
        <v>8141.8521599999995</v>
      </c>
      <c r="K146" s="87">
        <f t="shared" si="211"/>
        <v>24425.556479999999</v>
      </c>
      <c r="L146" s="571">
        <f t="shared" si="211"/>
        <v>4070.9260799999997</v>
      </c>
      <c r="M146" s="572">
        <f t="shared" si="211"/>
        <v>4070.9260799999997</v>
      </c>
      <c r="N146" s="572">
        <f t="shared" si="211"/>
        <v>4070.9260799999997</v>
      </c>
      <c r="O146" s="87">
        <f t="shared" si="211"/>
        <v>12212.77824</v>
      </c>
      <c r="P146" s="571">
        <f t="shared" si="211"/>
        <v>0</v>
      </c>
      <c r="Q146" s="572">
        <f t="shared" si="211"/>
        <v>0</v>
      </c>
      <c r="R146" s="572">
        <f t="shared" si="211"/>
        <v>0</v>
      </c>
      <c r="S146" s="87">
        <f t="shared" si="211"/>
        <v>0</v>
      </c>
      <c r="T146" s="571">
        <f t="shared" si="211"/>
        <v>16283.704319999999</v>
      </c>
      <c r="U146" s="572">
        <f t="shared" si="211"/>
        <v>16283.704319999999</v>
      </c>
      <c r="V146" s="87">
        <f t="shared" si="211"/>
        <v>32567.408639999998</v>
      </c>
      <c r="W146" s="375">
        <f t="shared" si="211"/>
        <v>4070.9260799999997</v>
      </c>
      <c r="X146" s="517"/>
      <c r="Y146" s="376">
        <f t="shared" si="201"/>
        <v>73276.669439999998</v>
      </c>
      <c r="Z146" s="516"/>
      <c r="AA146" s="377">
        <f t="shared" si="202"/>
        <v>0</v>
      </c>
      <c r="AD146" s="438"/>
      <c r="AE146" s="438"/>
      <c r="AF146" s="438"/>
      <c r="AG146" s="438"/>
      <c r="AH146" s="438"/>
      <c r="AI146" s="438"/>
      <c r="AJ146" s="374"/>
      <c r="AK146" s="374"/>
    </row>
    <row r="147" spans="2:37">
      <c r="B147" s="197" t="str">
        <f t="shared" si="198"/>
        <v>Saskia L.</v>
      </c>
      <c r="C147" s="198"/>
      <c r="D147" s="516">
        <f>AK36</f>
        <v>67914.961920000002</v>
      </c>
      <c r="E147" s="516"/>
      <c r="F147" s="571">
        <f t="shared" ref="F147:W147" si="212">IFERROR((F36/$Y36)*$AK36,0)</f>
        <v>0</v>
      </c>
      <c r="G147" s="572">
        <f t="shared" si="212"/>
        <v>0</v>
      </c>
      <c r="H147" s="572">
        <f t="shared" si="212"/>
        <v>0</v>
      </c>
      <c r="I147" s="572">
        <f t="shared" si="212"/>
        <v>0</v>
      </c>
      <c r="J147" s="572">
        <f t="shared" si="212"/>
        <v>0</v>
      </c>
      <c r="K147" s="87">
        <f t="shared" si="212"/>
        <v>0</v>
      </c>
      <c r="L147" s="571">
        <f t="shared" si="212"/>
        <v>7546.1068799999994</v>
      </c>
      <c r="M147" s="572">
        <f t="shared" si="212"/>
        <v>7546.1068799999994</v>
      </c>
      <c r="N147" s="572">
        <f t="shared" si="212"/>
        <v>7546.1068799999994</v>
      </c>
      <c r="O147" s="87">
        <f t="shared" si="212"/>
        <v>22638.320639999998</v>
      </c>
      <c r="P147" s="571">
        <f t="shared" si="212"/>
        <v>7546.1068799999994</v>
      </c>
      <c r="Q147" s="572">
        <f t="shared" si="212"/>
        <v>7546.1068799999994</v>
      </c>
      <c r="R147" s="572">
        <f t="shared" si="212"/>
        <v>7546.1068799999994</v>
      </c>
      <c r="S147" s="87">
        <f t="shared" si="212"/>
        <v>22638.320639999998</v>
      </c>
      <c r="T147" s="571">
        <f t="shared" si="212"/>
        <v>7546.1068799999994</v>
      </c>
      <c r="U147" s="572">
        <f t="shared" si="212"/>
        <v>7546.1068799999994</v>
      </c>
      <c r="V147" s="87">
        <f t="shared" si="212"/>
        <v>15092.213759999999</v>
      </c>
      <c r="W147" s="375">
        <f t="shared" si="212"/>
        <v>7546.1068799999994</v>
      </c>
      <c r="X147" s="517"/>
      <c r="Y147" s="376">
        <f t="shared" si="201"/>
        <v>67914.961920000002</v>
      </c>
      <c r="Z147" s="516"/>
      <c r="AA147" s="377">
        <f t="shared" si="202"/>
        <v>0</v>
      </c>
      <c r="AD147" s="438"/>
      <c r="AE147" s="438"/>
      <c r="AF147" s="438"/>
      <c r="AG147" s="438"/>
      <c r="AH147" s="438"/>
      <c r="AI147" s="438"/>
      <c r="AJ147" s="374"/>
      <c r="AK147" s="374"/>
    </row>
    <row r="148" spans="2:37">
      <c r="B148" s="197" t="str">
        <f t="shared" si="198"/>
        <v>Alicia S.</v>
      </c>
      <c r="C148" s="198"/>
      <c r="D148" s="516">
        <f>AK37</f>
        <v>75957.523200000011</v>
      </c>
      <c r="E148" s="516"/>
      <c r="F148" s="571">
        <f t="shared" ref="F148:W148" si="213">IFERROR((F37/$Y37)*$AK37,0)</f>
        <v>8439.7248</v>
      </c>
      <c r="G148" s="572">
        <f t="shared" si="213"/>
        <v>8439.7248</v>
      </c>
      <c r="H148" s="572">
        <f t="shared" si="213"/>
        <v>8439.7248</v>
      </c>
      <c r="I148" s="572">
        <f t="shared" si="213"/>
        <v>8439.7248</v>
      </c>
      <c r="J148" s="572">
        <f t="shared" si="213"/>
        <v>8439.7248</v>
      </c>
      <c r="K148" s="87">
        <f t="shared" si="213"/>
        <v>42198.624000000011</v>
      </c>
      <c r="L148" s="571">
        <f t="shared" si="213"/>
        <v>0</v>
      </c>
      <c r="M148" s="572">
        <f t="shared" si="213"/>
        <v>0</v>
      </c>
      <c r="N148" s="572">
        <f t="shared" si="213"/>
        <v>0</v>
      </c>
      <c r="O148" s="87">
        <f t="shared" si="213"/>
        <v>0</v>
      </c>
      <c r="P148" s="571">
        <f t="shared" si="213"/>
        <v>8439.7248</v>
      </c>
      <c r="Q148" s="572">
        <f t="shared" si="213"/>
        <v>8439.7248</v>
      </c>
      <c r="R148" s="572">
        <f t="shared" si="213"/>
        <v>8439.7248</v>
      </c>
      <c r="S148" s="87">
        <f t="shared" si="213"/>
        <v>25319.174400000004</v>
      </c>
      <c r="T148" s="571">
        <f t="shared" si="213"/>
        <v>4219.8624</v>
      </c>
      <c r="U148" s="572">
        <f t="shared" si="213"/>
        <v>4219.8624</v>
      </c>
      <c r="V148" s="87">
        <f t="shared" si="213"/>
        <v>8439.7248</v>
      </c>
      <c r="W148" s="375">
        <f t="shared" si="213"/>
        <v>0</v>
      </c>
      <c r="X148" s="517"/>
      <c r="Y148" s="376">
        <f t="shared" si="201"/>
        <v>75957.523200000011</v>
      </c>
      <c r="Z148" s="516"/>
      <c r="AA148" s="377">
        <f t="shared" si="202"/>
        <v>0</v>
      </c>
      <c r="AD148" s="438"/>
      <c r="AE148" s="438"/>
      <c r="AF148" s="438"/>
      <c r="AG148" s="438"/>
      <c r="AH148" s="438"/>
      <c r="AI148" s="438"/>
      <c r="AJ148" s="374"/>
      <c r="AK148" s="374"/>
    </row>
    <row r="149" spans="2:37">
      <c r="B149" s="199">
        <f t="shared" si="198"/>
        <v>0</v>
      </c>
      <c r="C149" s="200"/>
      <c r="D149" s="573">
        <f>AK38</f>
        <v>0</v>
      </c>
      <c r="E149" s="573"/>
      <c r="F149" s="574">
        <f t="shared" ref="F149:W149" si="214">IFERROR((F38/$Y38)*$AK38,0)</f>
        <v>0</v>
      </c>
      <c r="G149" s="575">
        <f t="shared" si="214"/>
        <v>0</v>
      </c>
      <c r="H149" s="575">
        <f t="shared" si="214"/>
        <v>0</v>
      </c>
      <c r="I149" s="575">
        <f t="shared" si="214"/>
        <v>0</v>
      </c>
      <c r="J149" s="575">
        <f t="shared" si="214"/>
        <v>0</v>
      </c>
      <c r="K149" s="378">
        <f t="shared" si="214"/>
        <v>0</v>
      </c>
      <c r="L149" s="574">
        <f t="shared" si="214"/>
        <v>0</v>
      </c>
      <c r="M149" s="575">
        <f t="shared" si="214"/>
        <v>0</v>
      </c>
      <c r="N149" s="575">
        <f t="shared" si="214"/>
        <v>0</v>
      </c>
      <c r="O149" s="378">
        <f t="shared" si="214"/>
        <v>0</v>
      </c>
      <c r="P149" s="574">
        <f t="shared" si="214"/>
        <v>0</v>
      </c>
      <c r="Q149" s="575">
        <f t="shared" si="214"/>
        <v>0</v>
      </c>
      <c r="R149" s="575">
        <f t="shared" si="214"/>
        <v>0</v>
      </c>
      <c r="S149" s="378">
        <f t="shared" si="214"/>
        <v>0</v>
      </c>
      <c r="T149" s="574">
        <f t="shared" si="214"/>
        <v>0</v>
      </c>
      <c r="U149" s="575">
        <f t="shared" si="214"/>
        <v>0</v>
      </c>
      <c r="V149" s="378">
        <f t="shared" si="214"/>
        <v>0</v>
      </c>
      <c r="W149" s="379">
        <f t="shared" si="214"/>
        <v>0</v>
      </c>
      <c r="X149" s="576"/>
      <c r="Y149" s="380">
        <f t="shared" si="201"/>
        <v>0</v>
      </c>
      <c r="Z149" s="516"/>
      <c r="AA149" s="377">
        <f t="shared" si="202"/>
        <v>0</v>
      </c>
      <c r="AD149" s="438"/>
      <c r="AE149" s="438"/>
      <c r="AF149" s="438"/>
      <c r="AG149" s="438"/>
      <c r="AH149" s="438"/>
      <c r="AI149" s="438"/>
      <c r="AJ149" s="374"/>
      <c r="AK149" s="374"/>
    </row>
    <row r="150" spans="2:37">
      <c r="B150" s="204" t="str">
        <f t="shared" si="198"/>
        <v>Frontoffice Vestiging 4</v>
      </c>
      <c r="C150" s="205"/>
      <c r="D150" s="383">
        <f>SUM(D146:D149)</f>
        <v>217149.15456</v>
      </c>
      <c r="E150" s="383"/>
      <c r="F150" s="384">
        <f t="shared" ref="F150:W150" si="215">SUM(F146:F149)</f>
        <v>12510.650879999999</v>
      </c>
      <c r="G150" s="383">
        <f t="shared" si="215"/>
        <v>12510.650879999999</v>
      </c>
      <c r="H150" s="383">
        <f t="shared" si="215"/>
        <v>12510.650879999999</v>
      </c>
      <c r="I150" s="383">
        <f t="shared" si="215"/>
        <v>12510.650879999999</v>
      </c>
      <c r="J150" s="383">
        <f t="shared" si="215"/>
        <v>16581.576959999999</v>
      </c>
      <c r="K150" s="385">
        <f t="shared" si="215"/>
        <v>66624.18048000001</v>
      </c>
      <c r="L150" s="384">
        <f t="shared" si="215"/>
        <v>11617.032959999999</v>
      </c>
      <c r="M150" s="383">
        <f t="shared" si="215"/>
        <v>11617.032959999999</v>
      </c>
      <c r="N150" s="383">
        <f t="shared" si="215"/>
        <v>11617.032959999999</v>
      </c>
      <c r="O150" s="385">
        <f t="shared" si="215"/>
        <v>34851.098879999998</v>
      </c>
      <c r="P150" s="384">
        <f t="shared" si="215"/>
        <v>15985.831679999999</v>
      </c>
      <c r="Q150" s="383">
        <f t="shared" si="215"/>
        <v>15985.831679999999</v>
      </c>
      <c r="R150" s="383">
        <f t="shared" si="215"/>
        <v>15985.831679999999</v>
      </c>
      <c r="S150" s="385">
        <f t="shared" si="215"/>
        <v>47957.495040000002</v>
      </c>
      <c r="T150" s="384">
        <f t="shared" si="215"/>
        <v>28049.673599999995</v>
      </c>
      <c r="U150" s="383">
        <f t="shared" si="215"/>
        <v>28049.673599999995</v>
      </c>
      <c r="V150" s="385">
        <f t="shared" si="215"/>
        <v>56099.347199999989</v>
      </c>
      <c r="W150" s="385">
        <f t="shared" si="215"/>
        <v>11617.032959999999</v>
      </c>
      <c r="X150" s="386"/>
      <c r="Y150" s="387">
        <f t="shared" si="201"/>
        <v>217149.15456</v>
      </c>
      <c r="Z150" s="344"/>
      <c r="AA150" s="377">
        <f t="shared" si="202"/>
        <v>0</v>
      </c>
      <c r="AD150" s="438"/>
      <c r="AE150" s="438"/>
      <c r="AF150" s="438"/>
      <c r="AG150" s="438"/>
      <c r="AH150" s="438"/>
      <c r="AI150" s="438"/>
      <c r="AJ150" s="374"/>
      <c r="AK150" s="374"/>
    </row>
    <row r="151" spans="2:37">
      <c r="B151" s="197">
        <f t="shared" si="198"/>
        <v>0</v>
      </c>
      <c r="C151" s="198"/>
      <c r="D151" s="516">
        <f>AK40</f>
        <v>0</v>
      </c>
      <c r="E151" s="516"/>
      <c r="F151" s="518">
        <f t="shared" ref="F151:W151" si="216">IFERROR((F40/$Y40)*$AK40,0)</f>
        <v>0</v>
      </c>
      <c r="G151" s="516">
        <f t="shared" si="216"/>
        <v>0</v>
      </c>
      <c r="H151" s="516">
        <f t="shared" si="216"/>
        <v>0</v>
      </c>
      <c r="I151" s="516">
        <f t="shared" si="216"/>
        <v>0</v>
      </c>
      <c r="J151" s="516">
        <f t="shared" si="216"/>
        <v>0</v>
      </c>
      <c r="K151" s="87">
        <f t="shared" si="216"/>
        <v>0</v>
      </c>
      <c r="L151" s="518">
        <f t="shared" si="216"/>
        <v>0</v>
      </c>
      <c r="M151" s="516">
        <f t="shared" si="216"/>
        <v>0</v>
      </c>
      <c r="N151" s="516">
        <f t="shared" si="216"/>
        <v>0</v>
      </c>
      <c r="O151" s="87">
        <f t="shared" si="216"/>
        <v>0</v>
      </c>
      <c r="P151" s="518">
        <f t="shared" si="216"/>
        <v>0</v>
      </c>
      <c r="Q151" s="516">
        <f t="shared" si="216"/>
        <v>0</v>
      </c>
      <c r="R151" s="516">
        <f t="shared" si="216"/>
        <v>0</v>
      </c>
      <c r="S151" s="87">
        <f t="shared" si="216"/>
        <v>0</v>
      </c>
      <c r="T151" s="518">
        <f t="shared" si="216"/>
        <v>0</v>
      </c>
      <c r="U151" s="516">
        <f t="shared" si="216"/>
        <v>0</v>
      </c>
      <c r="V151" s="87">
        <f t="shared" si="216"/>
        <v>0</v>
      </c>
      <c r="W151" s="87">
        <f t="shared" si="216"/>
        <v>0</v>
      </c>
      <c r="X151" s="517"/>
      <c r="Y151" s="376">
        <f t="shared" si="201"/>
        <v>0</v>
      </c>
      <c r="Z151" s="516"/>
      <c r="AA151" s="377">
        <f t="shared" si="202"/>
        <v>0</v>
      </c>
      <c r="AD151" s="438"/>
      <c r="AE151" s="438"/>
      <c r="AF151" s="438"/>
      <c r="AG151" s="438"/>
      <c r="AH151" s="438"/>
      <c r="AI151" s="438"/>
      <c r="AJ151" s="374"/>
      <c r="AK151" s="374"/>
    </row>
    <row r="152" spans="2:37">
      <c r="B152" s="197"/>
      <c r="C152" s="198"/>
      <c r="D152" s="516"/>
      <c r="E152" s="516"/>
      <c r="F152" s="518"/>
      <c r="G152" s="516"/>
      <c r="H152" s="516"/>
      <c r="I152" s="516"/>
      <c r="J152" s="516"/>
      <c r="K152" s="87"/>
      <c r="L152" s="518"/>
      <c r="M152" s="516"/>
      <c r="N152" s="516"/>
      <c r="O152" s="87"/>
      <c r="P152" s="518"/>
      <c r="Q152" s="516"/>
      <c r="R152" s="516"/>
      <c r="S152" s="87"/>
      <c r="T152" s="518"/>
      <c r="U152" s="516"/>
      <c r="V152" s="87"/>
      <c r="W152" s="87"/>
      <c r="X152" s="517"/>
      <c r="Y152" s="376"/>
      <c r="Z152" s="516"/>
      <c r="AA152" s="377"/>
      <c r="AD152" s="438"/>
      <c r="AE152" s="438"/>
      <c r="AF152" s="438"/>
      <c r="AG152" s="438"/>
      <c r="AH152" s="438"/>
      <c r="AI152" s="438"/>
      <c r="AJ152" s="374"/>
      <c r="AK152" s="374"/>
    </row>
    <row r="153" spans="2:37" ht="15.75" thickBot="1">
      <c r="B153" s="206" t="str">
        <f>B42</f>
        <v>Totaal Frontoffice Gemeente B</v>
      </c>
      <c r="C153" s="207"/>
      <c r="D153" s="388">
        <f>D144+D150</f>
        <v>331532.24832000001</v>
      </c>
      <c r="E153" s="388"/>
      <c r="F153" s="389">
        <f t="shared" ref="F153:Y153" si="217">F144+F150</f>
        <v>17872.358399999997</v>
      </c>
      <c r="G153" s="388">
        <f t="shared" si="217"/>
        <v>17872.358399999997</v>
      </c>
      <c r="H153" s="388">
        <f t="shared" si="217"/>
        <v>17872.358399999997</v>
      </c>
      <c r="I153" s="388">
        <f t="shared" si="217"/>
        <v>17872.358399999997</v>
      </c>
      <c r="J153" s="388">
        <f t="shared" si="217"/>
        <v>21943.284479999998</v>
      </c>
      <c r="K153" s="390">
        <f t="shared" si="217"/>
        <v>93432.718080000006</v>
      </c>
      <c r="L153" s="389">
        <f t="shared" si="217"/>
        <v>22340.447999999997</v>
      </c>
      <c r="M153" s="388">
        <f t="shared" si="217"/>
        <v>22340.447999999997</v>
      </c>
      <c r="N153" s="388">
        <f t="shared" si="217"/>
        <v>22340.447999999997</v>
      </c>
      <c r="O153" s="390">
        <f t="shared" si="217"/>
        <v>67021.343999999997</v>
      </c>
      <c r="P153" s="389">
        <f t="shared" si="217"/>
        <v>21347.539199999999</v>
      </c>
      <c r="Q153" s="388">
        <f t="shared" si="217"/>
        <v>21347.539199999999</v>
      </c>
      <c r="R153" s="388">
        <f t="shared" si="217"/>
        <v>21347.539199999999</v>
      </c>
      <c r="S153" s="390">
        <f t="shared" si="217"/>
        <v>64042.617599999998</v>
      </c>
      <c r="T153" s="389">
        <f t="shared" si="217"/>
        <v>47709.26784</v>
      </c>
      <c r="U153" s="388">
        <f t="shared" si="217"/>
        <v>47709.26784</v>
      </c>
      <c r="V153" s="390">
        <f t="shared" si="217"/>
        <v>95418.535680000001</v>
      </c>
      <c r="W153" s="390">
        <f t="shared" si="217"/>
        <v>11617.032959999999</v>
      </c>
      <c r="X153" s="391">
        <f t="shared" si="217"/>
        <v>0</v>
      </c>
      <c r="Y153" s="390">
        <f t="shared" si="217"/>
        <v>331532.24832000001</v>
      </c>
      <c r="Z153" s="105"/>
      <c r="AA153" s="377">
        <f>AA144+AA150</f>
        <v>0</v>
      </c>
      <c r="AD153" s="438"/>
      <c r="AE153" s="438"/>
      <c r="AF153" s="438"/>
      <c r="AG153" s="438"/>
      <c r="AH153" s="438"/>
      <c r="AI153" s="438"/>
      <c r="AJ153" s="374"/>
      <c r="AK153" s="374"/>
    </row>
    <row r="154" spans="2:37" ht="15.75" thickTop="1">
      <c r="B154" s="197"/>
      <c r="C154" s="198"/>
      <c r="D154" s="516"/>
      <c r="E154" s="516"/>
      <c r="F154" s="518"/>
      <c r="G154" s="516"/>
      <c r="H154" s="516"/>
      <c r="I154" s="516"/>
      <c r="J154" s="516"/>
      <c r="K154" s="87"/>
      <c r="L154" s="518"/>
      <c r="M154" s="516"/>
      <c r="N154" s="516"/>
      <c r="O154" s="87"/>
      <c r="P154" s="518"/>
      <c r="Q154" s="516"/>
      <c r="R154" s="516"/>
      <c r="S154" s="87"/>
      <c r="T154" s="518"/>
      <c r="U154" s="516"/>
      <c r="V154" s="87"/>
      <c r="W154" s="87"/>
      <c r="X154" s="517"/>
      <c r="Y154" s="376"/>
      <c r="Z154" s="516"/>
      <c r="AA154" s="377"/>
      <c r="AD154" s="438"/>
      <c r="AE154" s="438"/>
      <c r="AF154" s="438"/>
      <c r="AG154" s="438"/>
      <c r="AH154" s="438"/>
      <c r="AI154" s="438"/>
      <c r="AJ154" s="374"/>
      <c r="AK154" s="374"/>
    </row>
    <row r="155" spans="2:37">
      <c r="B155" s="197" t="str">
        <f t="shared" ref="B155:B167" si="218">B44</f>
        <v>Frans D.</v>
      </c>
      <c r="C155" s="198"/>
      <c r="D155" s="516">
        <f t="shared" ref="D155:D161" si="219">AK44</f>
        <v>14297.886720000002</v>
      </c>
      <c r="E155" s="516"/>
      <c r="F155" s="571">
        <f t="shared" ref="F155:W155" si="220">IFERROR((F44/$Y44)*$AK44,0)</f>
        <v>0</v>
      </c>
      <c r="G155" s="572">
        <f t="shared" si="220"/>
        <v>0</v>
      </c>
      <c r="H155" s="572">
        <f t="shared" si="220"/>
        <v>0</v>
      </c>
      <c r="I155" s="572">
        <f t="shared" si="220"/>
        <v>0</v>
      </c>
      <c r="J155" s="572">
        <f t="shared" si="220"/>
        <v>0</v>
      </c>
      <c r="K155" s="87">
        <f t="shared" si="220"/>
        <v>0</v>
      </c>
      <c r="L155" s="571">
        <f t="shared" si="220"/>
        <v>0</v>
      </c>
      <c r="M155" s="572">
        <f t="shared" si="220"/>
        <v>0</v>
      </c>
      <c r="N155" s="572">
        <f t="shared" si="220"/>
        <v>0</v>
      </c>
      <c r="O155" s="87">
        <f t="shared" si="220"/>
        <v>0</v>
      </c>
      <c r="P155" s="571">
        <f t="shared" si="220"/>
        <v>0</v>
      </c>
      <c r="Q155" s="572">
        <f t="shared" si="220"/>
        <v>0</v>
      </c>
      <c r="R155" s="572">
        <f t="shared" si="220"/>
        <v>0</v>
      </c>
      <c r="S155" s="87">
        <f t="shared" si="220"/>
        <v>0</v>
      </c>
      <c r="T155" s="571">
        <f t="shared" si="220"/>
        <v>7148.9433600000011</v>
      </c>
      <c r="U155" s="572">
        <f t="shared" si="220"/>
        <v>7148.9433600000011</v>
      </c>
      <c r="V155" s="87">
        <f t="shared" si="220"/>
        <v>14297.886720000002</v>
      </c>
      <c r="W155" s="375">
        <f t="shared" si="220"/>
        <v>0</v>
      </c>
      <c r="X155" s="517"/>
      <c r="Y155" s="376">
        <f t="shared" ref="Y155:Y162" si="221">O155+S155+V155+K155+W155</f>
        <v>14297.886720000002</v>
      </c>
      <c r="Z155" s="516"/>
      <c r="AA155" s="377">
        <f t="shared" ref="AA155:AA162" si="222">Y155-D155</f>
        <v>0</v>
      </c>
      <c r="AD155" s="438"/>
      <c r="AE155" s="438"/>
      <c r="AF155" s="438"/>
      <c r="AG155" s="438"/>
      <c r="AH155" s="438"/>
      <c r="AI155" s="438"/>
      <c r="AJ155" s="374"/>
      <c r="AK155" s="374"/>
    </row>
    <row r="156" spans="2:37">
      <c r="B156" s="197" t="str">
        <f t="shared" si="218"/>
        <v>Jennifer R.</v>
      </c>
      <c r="C156" s="198"/>
      <c r="D156" s="516">
        <f t="shared" si="219"/>
        <v>28595.773440000004</v>
      </c>
      <c r="E156" s="516"/>
      <c r="F156" s="571">
        <f t="shared" ref="F156:W156" si="223">IFERROR((F45/$Y45)*$AK45,0)</f>
        <v>5719.1546880000014</v>
      </c>
      <c r="G156" s="572">
        <f t="shared" si="223"/>
        <v>5719.1546880000014</v>
      </c>
      <c r="H156" s="572">
        <f t="shared" si="223"/>
        <v>5719.1546880000014</v>
      </c>
      <c r="I156" s="572">
        <f t="shared" si="223"/>
        <v>5719.1546880000014</v>
      </c>
      <c r="J156" s="572">
        <f t="shared" si="223"/>
        <v>5719.1546880000014</v>
      </c>
      <c r="K156" s="87">
        <f t="shared" si="223"/>
        <v>28595.773440000004</v>
      </c>
      <c r="L156" s="571">
        <f t="shared" si="223"/>
        <v>0</v>
      </c>
      <c r="M156" s="572">
        <f t="shared" si="223"/>
        <v>0</v>
      </c>
      <c r="N156" s="572">
        <f t="shared" si="223"/>
        <v>0</v>
      </c>
      <c r="O156" s="87">
        <f t="shared" si="223"/>
        <v>0</v>
      </c>
      <c r="P156" s="571">
        <f t="shared" si="223"/>
        <v>0</v>
      </c>
      <c r="Q156" s="572">
        <f t="shared" si="223"/>
        <v>0</v>
      </c>
      <c r="R156" s="572">
        <f t="shared" si="223"/>
        <v>0</v>
      </c>
      <c r="S156" s="87">
        <f t="shared" si="223"/>
        <v>0</v>
      </c>
      <c r="T156" s="571">
        <f t="shared" si="223"/>
        <v>0</v>
      </c>
      <c r="U156" s="572">
        <f t="shared" si="223"/>
        <v>0</v>
      </c>
      <c r="V156" s="87">
        <f t="shared" si="223"/>
        <v>0</v>
      </c>
      <c r="W156" s="375">
        <f t="shared" si="223"/>
        <v>0</v>
      </c>
      <c r="X156" s="517"/>
      <c r="Y156" s="376">
        <f t="shared" si="221"/>
        <v>28595.773440000004</v>
      </c>
      <c r="Z156" s="516"/>
      <c r="AA156" s="377">
        <f t="shared" si="222"/>
        <v>0</v>
      </c>
      <c r="AD156" s="438"/>
      <c r="AE156" s="438"/>
      <c r="AF156" s="438"/>
      <c r="AG156" s="438"/>
      <c r="AH156" s="438"/>
      <c r="AI156" s="438"/>
      <c r="AJ156" s="374"/>
      <c r="AK156" s="374"/>
    </row>
    <row r="157" spans="2:37">
      <c r="B157" s="197" t="str">
        <f t="shared" si="218"/>
        <v>Marian M.</v>
      </c>
      <c r="C157" s="198"/>
      <c r="D157" s="516">
        <f t="shared" si="219"/>
        <v>21446.830079999996</v>
      </c>
      <c r="E157" s="516"/>
      <c r="F157" s="571">
        <f t="shared" ref="F157:W157" si="224">IFERROR((F46/$Y46)*$AK46,0)</f>
        <v>0</v>
      </c>
      <c r="G157" s="572">
        <f t="shared" si="224"/>
        <v>0</v>
      </c>
      <c r="H157" s="572">
        <f t="shared" si="224"/>
        <v>0</v>
      </c>
      <c r="I157" s="572">
        <f t="shared" si="224"/>
        <v>0</v>
      </c>
      <c r="J157" s="572">
        <f t="shared" si="224"/>
        <v>0</v>
      </c>
      <c r="K157" s="87">
        <f t="shared" si="224"/>
        <v>0</v>
      </c>
      <c r="L157" s="571">
        <f t="shared" si="224"/>
        <v>0</v>
      </c>
      <c r="M157" s="572">
        <f t="shared" si="224"/>
        <v>0</v>
      </c>
      <c r="N157" s="572">
        <f t="shared" si="224"/>
        <v>0</v>
      </c>
      <c r="O157" s="87">
        <f t="shared" si="224"/>
        <v>0</v>
      </c>
      <c r="P157" s="571">
        <f t="shared" si="224"/>
        <v>5361.707519999999</v>
      </c>
      <c r="Q157" s="572">
        <f t="shared" si="224"/>
        <v>5361.707519999999</v>
      </c>
      <c r="R157" s="572">
        <f t="shared" si="224"/>
        <v>2680.8537599999995</v>
      </c>
      <c r="S157" s="87">
        <f t="shared" si="224"/>
        <v>13404.268799999998</v>
      </c>
      <c r="T157" s="571">
        <f t="shared" si="224"/>
        <v>5361.707519999999</v>
      </c>
      <c r="U157" s="572">
        <f t="shared" si="224"/>
        <v>2680.8537599999995</v>
      </c>
      <c r="V157" s="87">
        <f t="shared" si="224"/>
        <v>8042.5612799999981</v>
      </c>
      <c r="W157" s="375">
        <f t="shared" si="224"/>
        <v>0</v>
      </c>
      <c r="X157" s="517"/>
      <c r="Y157" s="376">
        <f t="shared" si="221"/>
        <v>21446.830079999996</v>
      </c>
      <c r="Z157" s="516"/>
      <c r="AA157" s="377">
        <f t="shared" si="222"/>
        <v>0</v>
      </c>
      <c r="AD157" s="438"/>
      <c r="AE157" s="438"/>
      <c r="AF157" s="438"/>
      <c r="AG157" s="438"/>
      <c r="AH157" s="438"/>
      <c r="AI157" s="438"/>
      <c r="AJ157" s="374"/>
      <c r="AK157" s="374"/>
    </row>
    <row r="158" spans="2:37">
      <c r="B158" s="197" t="str">
        <f t="shared" si="218"/>
        <v>Alex P.</v>
      </c>
      <c r="C158" s="198"/>
      <c r="D158" s="516">
        <f t="shared" si="219"/>
        <v>25021.301760000002</v>
      </c>
      <c r="E158" s="516"/>
      <c r="F158" s="571">
        <f t="shared" ref="F158:W158" si="225">IFERROR((F47/$Y47)*$AK47,0)</f>
        <v>0</v>
      </c>
      <c r="G158" s="572">
        <f t="shared" si="225"/>
        <v>0</v>
      </c>
      <c r="H158" s="572">
        <f t="shared" si="225"/>
        <v>0</v>
      </c>
      <c r="I158" s="572">
        <f t="shared" si="225"/>
        <v>0</v>
      </c>
      <c r="J158" s="572">
        <f t="shared" si="225"/>
        <v>0</v>
      </c>
      <c r="K158" s="87">
        <f t="shared" si="225"/>
        <v>0</v>
      </c>
      <c r="L158" s="571">
        <f t="shared" si="225"/>
        <v>9382.9881600000008</v>
      </c>
      <c r="M158" s="572">
        <f t="shared" si="225"/>
        <v>6255.3254400000005</v>
      </c>
      <c r="N158" s="572">
        <f t="shared" si="225"/>
        <v>6255.3254400000005</v>
      </c>
      <c r="O158" s="87">
        <f t="shared" si="225"/>
        <v>21893.639040000002</v>
      </c>
      <c r="P158" s="571">
        <f t="shared" si="225"/>
        <v>0</v>
      </c>
      <c r="Q158" s="572">
        <f t="shared" si="225"/>
        <v>0</v>
      </c>
      <c r="R158" s="572">
        <f t="shared" si="225"/>
        <v>0</v>
      </c>
      <c r="S158" s="87">
        <f t="shared" si="225"/>
        <v>0</v>
      </c>
      <c r="T158" s="571">
        <f t="shared" si="225"/>
        <v>0</v>
      </c>
      <c r="U158" s="572">
        <f t="shared" si="225"/>
        <v>0</v>
      </c>
      <c r="V158" s="87">
        <f t="shared" si="225"/>
        <v>0</v>
      </c>
      <c r="W158" s="375">
        <f t="shared" si="225"/>
        <v>3127.6627200000003</v>
      </c>
      <c r="X158" s="517"/>
      <c r="Y158" s="376">
        <f t="shared" si="221"/>
        <v>25021.301760000002</v>
      </c>
      <c r="Z158" s="516"/>
      <c r="AA158" s="377">
        <f t="shared" si="222"/>
        <v>0</v>
      </c>
      <c r="AD158" s="438"/>
      <c r="AE158" s="438"/>
      <c r="AF158" s="438"/>
      <c r="AG158" s="438"/>
      <c r="AH158" s="438"/>
      <c r="AI158" s="438"/>
      <c r="AJ158" s="374"/>
      <c r="AK158" s="374"/>
    </row>
    <row r="159" spans="2:37" hidden="1">
      <c r="B159" s="197" t="str">
        <f t="shared" si="218"/>
        <v>Tom H.</v>
      </c>
      <c r="C159" s="198"/>
      <c r="D159" s="516">
        <f t="shared" si="219"/>
        <v>0</v>
      </c>
      <c r="E159" s="516"/>
      <c r="F159" s="571">
        <f t="shared" ref="F159:W159" si="226">IFERROR((F48/$Y48)*$AK48,0)</f>
        <v>0</v>
      </c>
      <c r="G159" s="572">
        <f t="shared" si="226"/>
        <v>0</v>
      </c>
      <c r="H159" s="572">
        <f t="shared" si="226"/>
        <v>0</v>
      </c>
      <c r="I159" s="572">
        <f t="shared" si="226"/>
        <v>0</v>
      </c>
      <c r="J159" s="572">
        <f t="shared" si="226"/>
        <v>0</v>
      </c>
      <c r="K159" s="87">
        <f t="shared" si="226"/>
        <v>0</v>
      </c>
      <c r="L159" s="571">
        <f t="shared" si="226"/>
        <v>0</v>
      </c>
      <c r="M159" s="572">
        <f t="shared" si="226"/>
        <v>0</v>
      </c>
      <c r="N159" s="572">
        <f t="shared" si="226"/>
        <v>0</v>
      </c>
      <c r="O159" s="87">
        <f t="shared" si="226"/>
        <v>0</v>
      </c>
      <c r="P159" s="571">
        <f t="shared" si="226"/>
        <v>0</v>
      </c>
      <c r="Q159" s="572">
        <f t="shared" si="226"/>
        <v>0</v>
      </c>
      <c r="R159" s="572">
        <f t="shared" si="226"/>
        <v>0</v>
      </c>
      <c r="S159" s="87">
        <f t="shared" si="226"/>
        <v>0</v>
      </c>
      <c r="T159" s="571">
        <f t="shared" si="226"/>
        <v>0</v>
      </c>
      <c r="U159" s="572">
        <f t="shared" si="226"/>
        <v>0</v>
      </c>
      <c r="V159" s="87">
        <f t="shared" si="226"/>
        <v>0</v>
      </c>
      <c r="W159" s="375">
        <f t="shared" si="226"/>
        <v>0</v>
      </c>
      <c r="X159" s="517"/>
      <c r="Y159" s="376">
        <f t="shared" si="221"/>
        <v>0</v>
      </c>
      <c r="Z159" s="516"/>
      <c r="AA159" s="377">
        <f t="shared" si="222"/>
        <v>0</v>
      </c>
      <c r="AD159" s="438"/>
      <c r="AE159" s="438"/>
      <c r="AF159" s="438"/>
      <c r="AG159" s="438"/>
      <c r="AH159" s="438"/>
      <c r="AI159" s="438"/>
      <c r="AJ159" s="374"/>
      <c r="AK159" s="374"/>
    </row>
    <row r="160" spans="2:37" hidden="1">
      <c r="B160" s="197" t="str">
        <f t="shared" si="218"/>
        <v>Mandy B.</v>
      </c>
      <c r="C160" s="198"/>
      <c r="D160" s="517">
        <f t="shared" si="219"/>
        <v>0</v>
      </c>
      <c r="E160" s="516"/>
      <c r="F160" s="571">
        <f t="shared" ref="F160:W160" si="227">IFERROR((F49/$Y49)*$AK49,0)</f>
        <v>0</v>
      </c>
      <c r="G160" s="572">
        <f t="shared" si="227"/>
        <v>0</v>
      </c>
      <c r="H160" s="572">
        <f t="shared" si="227"/>
        <v>0</v>
      </c>
      <c r="I160" s="572">
        <f t="shared" si="227"/>
        <v>0</v>
      </c>
      <c r="J160" s="572">
        <f t="shared" si="227"/>
        <v>0</v>
      </c>
      <c r="K160" s="87">
        <f t="shared" si="227"/>
        <v>0</v>
      </c>
      <c r="L160" s="571">
        <f t="shared" si="227"/>
        <v>0</v>
      </c>
      <c r="M160" s="572">
        <f t="shared" si="227"/>
        <v>0</v>
      </c>
      <c r="N160" s="572">
        <f t="shared" si="227"/>
        <v>0</v>
      </c>
      <c r="O160" s="87">
        <f t="shared" si="227"/>
        <v>0</v>
      </c>
      <c r="P160" s="571">
        <f t="shared" si="227"/>
        <v>0</v>
      </c>
      <c r="Q160" s="572">
        <f t="shared" si="227"/>
        <v>0</v>
      </c>
      <c r="R160" s="572">
        <f t="shared" si="227"/>
        <v>0</v>
      </c>
      <c r="S160" s="87">
        <f t="shared" si="227"/>
        <v>0</v>
      </c>
      <c r="T160" s="571">
        <f t="shared" si="227"/>
        <v>0</v>
      </c>
      <c r="U160" s="572">
        <f t="shared" si="227"/>
        <v>0</v>
      </c>
      <c r="V160" s="87">
        <f t="shared" si="227"/>
        <v>0</v>
      </c>
      <c r="W160" s="375">
        <f t="shared" si="227"/>
        <v>0</v>
      </c>
      <c r="X160" s="517"/>
      <c r="Y160" s="376">
        <f t="shared" si="221"/>
        <v>0</v>
      </c>
      <c r="Z160" s="516"/>
      <c r="AA160" s="377">
        <f t="shared" si="222"/>
        <v>0</v>
      </c>
      <c r="AD160" s="438"/>
      <c r="AE160" s="438"/>
      <c r="AF160" s="438"/>
      <c r="AG160" s="438"/>
      <c r="AH160" s="438"/>
      <c r="AI160" s="438"/>
      <c r="AJ160" s="374"/>
      <c r="AK160" s="374"/>
    </row>
    <row r="161" spans="2:37">
      <c r="B161" s="199">
        <f t="shared" si="218"/>
        <v>0</v>
      </c>
      <c r="C161" s="200"/>
      <c r="D161" s="573">
        <f t="shared" si="219"/>
        <v>0</v>
      </c>
      <c r="E161" s="573"/>
      <c r="F161" s="574">
        <f t="shared" ref="F161:W161" si="228">IFERROR((F50/$Y50)*$AK50,0)</f>
        <v>0</v>
      </c>
      <c r="G161" s="575">
        <f t="shared" si="228"/>
        <v>0</v>
      </c>
      <c r="H161" s="575">
        <f t="shared" si="228"/>
        <v>0</v>
      </c>
      <c r="I161" s="575">
        <f t="shared" si="228"/>
        <v>0</v>
      </c>
      <c r="J161" s="575">
        <f t="shared" si="228"/>
        <v>0</v>
      </c>
      <c r="K161" s="378">
        <f t="shared" si="228"/>
        <v>0</v>
      </c>
      <c r="L161" s="574">
        <f t="shared" si="228"/>
        <v>0</v>
      </c>
      <c r="M161" s="575">
        <f t="shared" si="228"/>
        <v>0</v>
      </c>
      <c r="N161" s="575">
        <f t="shared" si="228"/>
        <v>0</v>
      </c>
      <c r="O161" s="378">
        <f t="shared" si="228"/>
        <v>0</v>
      </c>
      <c r="P161" s="574">
        <f t="shared" si="228"/>
        <v>0</v>
      </c>
      <c r="Q161" s="575">
        <f t="shared" si="228"/>
        <v>0</v>
      </c>
      <c r="R161" s="575">
        <f t="shared" si="228"/>
        <v>0</v>
      </c>
      <c r="S161" s="378">
        <f t="shared" si="228"/>
        <v>0</v>
      </c>
      <c r="T161" s="574">
        <f t="shared" si="228"/>
        <v>0</v>
      </c>
      <c r="U161" s="575">
        <f t="shared" si="228"/>
        <v>0</v>
      </c>
      <c r="V161" s="378">
        <f t="shared" si="228"/>
        <v>0</v>
      </c>
      <c r="W161" s="379">
        <f t="shared" si="228"/>
        <v>0</v>
      </c>
      <c r="X161" s="576"/>
      <c r="Y161" s="380">
        <f t="shared" si="221"/>
        <v>0</v>
      </c>
      <c r="Z161" s="516"/>
      <c r="AA161" s="377">
        <f t="shared" si="222"/>
        <v>0</v>
      </c>
      <c r="AD161" s="438"/>
      <c r="AE161" s="438"/>
      <c r="AF161" s="438"/>
      <c r="AG161" s="438"/>
      <c r="AH161" s="438"/>
      <c r="AI161" s="438"/>
      <c r="AJ161" s="374"/>
      <c r="AK161" s="374"/>
    </row>
    <row r="162" spans="2:37">
      <c r="B162" s="204" t="str">
        <f t="shared" si="218"/>
        <v>Frontoffice Vestiging 5</v>
      </c>
      <c r="C162" s="205"/>
      <c r="D162" s="383">
        <f>SUM(D155:D161)</f>
        <v>89361.792000000001</v>
      </c>
      <c r="E162" s="383"/>
      <c r="F162" s="384">
        <f t="shared" ref="F162:X162" si="229">SUM(F155:F161)</f>
        <v>5719.1546880000014</v>
      </c>
      <c r="G162" s="383">
        <f t="shared" si="229"/>
        <v>5719.1546880000014</v>
      </c>
      <c r="H162" s="383">
        <f t="shared" si="229"/>
        <v>5719.1546880000014</v>
      </c>
      <c r="I162" s="383">
        <f t="shared" si="229"/>
        <v>5719.1546880000014</v>
      </c>
      <c r="J162" s="383">
        <f t="shared" si="229"/>
        <v>5719.1546880000014</v>
      </c>
      <c r="K162" s="385">
        <f t="shared" si="229"/>
        <v>28595.773440000004</v>
      </c>
      <c r="L162" s="384">
        <f t="shared" si="229"/>
        <v>9382.9881600000008</v>
      </c>
      <c r="M162" s="383">
        <f t="shared" si="229"/>
        <v>6255.3254400000005</v>
      </c>
      <c r="N162" s="383">
        <f t="shared" si="229"/>
        <v>6255.3254400000005</v>
      </c>
      <c r="O162" s="385">
        <f t="shared" si="229"/>
        <v>21893.639040000002</v>
      </c>
      <c r="P162" s="384">
        <f t="shared" si="229"/>
        <v>5361.707519999999</v>
      </c>
      <c r="Q162" s="383">
        <f t="shared" si="229"/>
        <v>5361.707519999999</v>
      </c>
      <c r="R162" s="383">
        <f t="shared" si="229"/>
        <v>2680.8537599999995</v>
      </c>
      <c r="S162" s="385">
        <f t="shared" si="229"/>
        <v>13404.268799999998</v>
      </c>
      <c r="T162" s="384">
        <f t="shared" si="229"/>
        <v>12510.650880000001</v>
      </c>
      <c r="U162" s="383">
        <f t="shared" si="229"/>
        <v>9829.7971200000011</v>
      </c>
      <c r="V162" s="385">
        <f t="shared" si="229"/>
        <v>22340.448</v>
      </c>
      <c r="W162" s="385">
        <f t="shared" si="229"/>
        <v>3127.6627200000003</v>
      </c>
      <c r="X162" s="386">
        <f t="shared" si="229"/>
        <v>0</v>
      </c>
      <c r="Y162" s="387">
        <f t="shared" si="221"/>
        <v>89361.792000000016</v>
      </c>
      <c r="Z162" s="344"/>
      <c r="AA162" s="377">
        <f t="shared" si="222"/>
        <v>0</v>
      </c>
      <c r="AD162" s="438"/>
      <c r="AE162" s="438"/>
      <c r="AF162" s="438"/>
      <c r="AG162" s="438"/>
      <c r="AH162" s="438"/>
      <c r="AI162" s="438"/>
      <c r="AJ162" s="374"/>
      <c r="AK162" s="374"/>
    </row>
    <row r="163" spans="2:37">
      <c r="B163" s="197">
        <f t="shared" si="218"/>
        <v>0</v>
      </c>
      <c r="C163" s="198"/>
      <c r="D163" s="516">
        <f>AK52</f>
        <v>0</v>
      </c>
      <c r="E163" s="516"/>
      <c r="F163" s="518">
        <f t="shared" ref="F163:W163" si="230">IFERROR((F52/$Y52)*$AK52,0)</f>
        <v>0</v>
      </c>
      <c r="G163" s="516">
        <f t="shared" si="230"/>
        <v>0</v>
      </c>
      <c r="H163" s="516">
        <f t="shared" si="230"/>
        <v>0</v>
      </c>
      <c r="I163" s="516">
        <f t="shared" si="230"/>
        <v>0</v>
      </c>
      <c r="J163" s="516">
        <f t="shared" si="230"/>
        <v>0</v>
      </c>
      <c r="K163" s="87">
        <f t="shared" si="230"/>
        <v>0</v>
      </c>
      <c r="L163" s="518">
        <f t="shared" si="230"/>
        <v>0</v>
      </c>
      <c r="M163" s="516">
        <f t="shared" si="230"/>
        <v>0</v>
      </c>
      <c r="N163" s="516">
        <f t="shared" si="230"/>
        <v>0</v>
      </c>
      <c r="O163" s="87">
        <f t="shared" si="230"/>
        <v>0</v>
      </c>
      <c r="P163" s="518">
        <f t="shared" si="230"/>
        <v>0</v>
      </c>
      <c r="Q163" s="516">
        <f t="shared" si="230"/>
        <v>0</v>
      </c>
      <c r="R163" s="516">
        <f t="shared" si="230"/>
        <v>0</v>
      </c>
      <c r="S163" s="87">
        <f t="shared" si="230"/>
        <v>0</v>
      </c>
      <c r="T163" s="518">
        <f t="shared" si="230"/>
        <v>0</v>
      </c>
      <c r="U163" s="516">
        <f t="shared" si="230"/>
        <v>0</v>
      </c>
      <c r="V163" s="87">
        <f t="shared" si="230"/>
        <v>0</v>
      </c>
      <c r="W163" s="87">
        <f t="shared" si="230"/>
        <v>0</v>
      </c>
      <c r="X163" s="517"/>
      <c r="Y163" s="376"/>
      <c r="Z163" s="516"/>
      <c r="AA163" s="377"/>
      <c r="AD163" s="438"/>
      <c r="AE163" s="438"/>
      <c r="AF163" s="438"/>
      <c r="AG163" s="438"/>
      <c r="AH163" s="438"/>
      <c r="AI163" s="438"/>
      <c r="AJ163" s="374"/>
      <c r="AK163" s="374"/>
    </row>
    <row r="164" spans="2:37">
      <c r="B164" s="197" t="str">
        <f t="shared" si="218"/>
        <v>Jolanda B.</v>
      </c>
      <c r="C164" s="198"/>
      <c r="D164" s="516">
        <f>AK53</f>
        <v>46468.131840000002</v>
      </c>
      <c r="E164" s="516"/>
      <c r="F164" s="571">
        <f t="shared" ref="F164:W164" si="231">IFERROR((F53/$Y53)*$AK53,0)</f>
        <v>0</v>
      </c>
      <c r="G164" s="572">
        <f t="shared" si="231"/>
        <v>0</v>
      </c>
      <c r="H164" s="572">
        <f t="shared" si="231"/>
        <v>0</v>
      </c>
      <c r="I164" s="572">
        <f t="shared" si="231"/>
        <v>0</v>
      </c>
      <c r="J164" s="572">
        <f t="shared" si="231"/>
        <v>0</v>
      </c>
      <c r="K164" s="87">
        <f t="shared" si="231"/>
        <v>0</v>
      </c>
      <c r="L164" s="571">
        <f t="shared" si="231"/>
        <v>6638.3045485714283</v>
      </c>
      <c r="M164" s="572">
        <f t="shared" si="231"/>
        <v>6638.3045485714283</v>
      </c>
      <c r="N164" s="572">
        <f t="shared" si="231"/>
        <v>6638.3045485714283</v>
      </c>
      <c r="O164" s="87">
        <f t="shared" si="231"/>
        <v>19914.913645714285</v>
      </c>
      <c r="P164" s="571">
        <f t="shared" si="231"/>
        <v>0</v>
      </c>
      <c r="Q164" s="572">
        <f t="shared" si="231"/>
        <v>0</v>
      </c>
      <c r="R164" s="572">
        <f t="shared" si="231"/>
        <v>0</v>
      </c>
      <c r="S164" s="87">
        <f t="shared" si="231"/>
        <v>0</v>
      </c>
      <c r="T164" s="571">
        <f t="shared" si="231"/>
        <v>13276.609097142857</v>
      </c>
      <c r="U164" s="572">
        <f t="shared" si="231"/>
        <v>13276.609097142857</v>
      </c>
      <c r="V164" s="87">
        <f t="shared" si="231"/>
        <v>26553.218194285713</v>
      </c>
      <c r="W164" s="375">
        <f t="shared" si="231"/>
        <v>0</v>
      </c>
      <c r="X164" s="517"/>
      <c r="Y164" s="376">
        <f t="shared" ref="Y164:Y167" si="232">O164+S164+V164+K164+W164</f>
        <v>46468.131840000002</v>
      </c>
      <c r="Z164" s="516"/>
      <c r="AA164" s="377">
        <f>Y164-D164</f>
        <v>0</v>
      </c>
      <c r="AD164" s="438"/>
      <c r="AE164" s="438"/>
      <c r="AF164" s="438"/>
      <c r="AG164" s="438"/>
      <c r="AH164" s="438"/>
      <c r="AI164" s="438"/>
      <c r="AJ164" s="374"/>
      <c r="AK164" s="374"/>
    </row>
    <row r="165" spans="2:37">
      <c r="B165" s="197" t="str">
        <f t="shared" si="218"/>
        <v>Wim G.</v>
      </c>
      <c r="C165" s="198"/>
      <c r="D165" s="516">
        <f>AK54</f>
        <v>75063.905280000006</v>
      </c>
      <c r="E165" s="516"/>
      <c r="F165" s="571">
        <f t="shared" ref="F165:W165" si="233">IFERROR((F54/$Y54)*$AK54,0)</f>
        <v>8340.4339199999995</v>
      </c>
      <c r="G165" s="572">
        <f t="shared" si="233"/>
        <v>8340.4339199999995</v>
      </c>
      <c r="H165" s="572">
        <f t="shared" si="233"/>
        <v>4170.2169599999997</v>
      </c>
      <c r="I165" s="572">
        <f t="shared" si="233"/>
        <v>4170.2169599999997</v>
      </c>
      <c r="J165" s="572">
        <f t="shared" si="233"/>
        <v>4170.2169599999997</v>
      </c>
      <c r="K165" s="87">
        <f t="shared" si="233"/>
        <v>29191.518720000004</v>
      </c>
      <c r="L165" s="571">
        <f t="shared" si="233"/>
        <v>0</v>
      </c>
      <c r="M165" s="572">
        <f t="shared" si="233"/>
        <v>0</v>
      </c>
      <c r="N165" s="572">
        <f t="shared" si="233"/>
        <v>0</v>
      </c>
      <c r="O165" s="87">
        <f t="shared" si="233"/>
        <v>0</v>
      </c>
      <c r="P165" s="571">
        <f t="shared" si="233"/>
        <v>4170.2169599999997</v>
      </c>
      <c r="Q165" s="572">
        <f t="shared" si="233"/>
        <v>4170.2169599999997</v>
      </c>
      <c r="R165" s="572">
        <f t="shared" si="233"/>
        <v>4170.2169599999997</v>
      </c>
      <c r="S165" s="87">
        <f t="shared" si="233"/>
        <v>12510.650880000001</v>
      </c>
      <c r="T165" s="571">
        <f t="shared" si="233"/>
        <v>16680.867839999999</v>
      </c>
      <c r="U165" s="572">
        <f t="shared" si="233"/>
        <v>16680.867839999999</v>
      </c>
      <c r="V165" s="87">
        <f t="shared" si="233"/>
        <v>33361.735679999998</v>
      </c>
      <c r="W165" s="375">
        <f t="shared" si="233"/>
        <v>0</v>
      </c>
      <c r="X165" s="517"/>
      <c r="Y165" s="376">
        <f t="shared" si="232"/>
        <v>75063.905280000006</v>
      </c>
      <c r="Z165" s="516"/>
      <c r="AA165" s="377">
        <f>Y165-D165</f>
        <v>0</v>
      </c>
      <c r="AD165" s="438"/>
      <c r="AE165" s="438"/>
      <c r="AF165" s="438"/>
      <c r="AG165" s="438"/>
      <c r="AH165" s="438"/>
      <c r="AI165" s="438"/>
      <c r="AJ165" s="374"/>
      <c r="AK165" s="374"/>
    </row>
    <row r="166" spans="2:37">
      <c r="B166" s="199">
        <f t="shared" si="218"/>
        <v>0</v>
      </c>
      <c r="C166" s="200"/>
      <c r="D166" s="573">
        <f>AK55</f>
        <v>0</v>
      </c>
      <c r="E166" s="573"/>
      <c r="F166" s="574">
        <f t="shared" ref="F166:W166" si="234">IFERROR((F55/$Y55)*$AK55,0)</f>
        <v>0</v>
      </c>
      <c r="G166" s="575">
        <f t="shared" si="234"/>
        <v>0</v>
      </c>
      <c r="H166" s="575">
        <f t="shared" si="234"/>
        <v>0</v>
      </c>
      <c r="I166" s="575">
        <f t="shared" si="234"/>
        <v>0</v>
      </c>
      <c r="J166" s="575">
        <f t="shared" si="234"/>
        <v>0</v>
      </c>
      <c r="K166" s="378">
        <f t="shared" si="234"/>
        <v>0</v>
      </c>
      <c r="L166" s="574">
        <f t="shared" si="234"/>
        <v>0</v>
      </c>
      <c r="M166" s="575">
        <f t="shared" si="234"/>
        <v>0</v>
      </c>
      <c r="N166" s="575">
        <f t="shared" si="234"/>
        <v>0</v>
      </c>
      <c r="O166" s="378">
        <f t="shared" si="234"/>
        <v>0</v>
      </c>
      <c r="P166" s="574">
        <f t="shared" si="234"/>
        <v>0</v>
      </c>
      <c r="Q166" s="575">
        <f t="shared" si="234"/>
        <v>0</v>
      </c>
      <c r="R166" s="575">
        <f t="shared" si="234"/>
        <v>0</v>
      </c>
      <c r="S166" s="378">
        <f t="shared" si="234"/>
        <v>0</v>
      </c>
      <c r="T166" s="574">
        <f t="shared" si="234"/>
        <v>0</v>
      </c>
      <c r="U166" s="575">
        <f t="shared" si="234"/>
        <v>0</v>
      </c>
      <c r="V166" s="378">
        <f t="shared" si="234"/>
        <v>0</v>
      </c>
      <c r="W166" s="379">
        <f t="shared" si="234"/>
        <v>0</v>
      </c>
      <c r="X166" s="576"/>
      <c r="Y166" s="380">
        <f t="shared" si="232"/>
        <v>0</v>
      </c>
      <c r="Z166" s="516"/>
      <c r="AA166" s="377">
        <f>Y166-D166</f>
        <v>0</v>
      </c>
      <c r="AD166" s="438"/>
      <c r="AE166" s="438"/>
      <c r="AF166" s="438"/>
      <c r="AG166" s="438"/>
      <c r="AH166" s="438"/>
      <c r="AI166" s="438"/>
      <c r="AJ166" s="374"/>
      <c r="AK166" s="374"/>
    </row>
    <row r="167" spans="2:37">
      <c r="B167" s="204" t="str">
        <f t="shared" si="218"/>
        <v>Frontoffice Vestiging 6</v>
      </c>
      <c r="C167" s="205"/>
      <c r="D167" s="383">
        <f>SUM(D164:D166)</f>
        <v>121532.03712000001</v>
      </c>
      <c r="E167" s="383"/>
      <c r="F167" s="384">
        <f t="shared" ref="F167:W167" si="235">SUM(F164:F166)</f>
        <v>8340.4339199999995</v>
      </c>
      <c r="G167" s="383">
        <f t="shared" si="235"/>
        <v>8340.4339199999995</v>
      </c>
      <c r="H167" s="383">
        <f t="shared" si="235"/>
        <v>4170.2169599999997</v>
      </c>
      <c r="I167" s="383">
        <f t="shared" si="235"/>
        <v>4170.2169599999997</v>
      </c>
      <c r="J167" s="383">
        <f t="shared" si="235"/>
        <v>4170.2169599999997</v>
      </c>
      <c r="K167" s="385">
        <f t="shared" si="235"/>
        <v>29191.518720000004</v>
      </c>
      <c r="L167" s="384">
        <f t="shared" si="235"/>
        <v>6638.3045485714283</v>
      </c>
      <c r="M167" s="383">
        <f t="shared" si="235"/>
        <v>6638.3045485714283</v>
      </c>
      <c r="N167" s="383">
        <f t="shared" si="235"/>
        <v>6638.3045485714283</v>
      </c>
      <c r="O167" s="385">
        <f t="shared" si="235"/>
        <v>19914.913645714285</v>
      </c>
      <c r="P167" s="384">
        <f t="shared" si="235"/>
        <v>4170.2169599999997</v>
      </c>
      <c r="Q167" s="383">
        <f t="shared" si="235"/>
        <v>4170.2169599999997</v>
      </c>
      <c r="R167" s="383">
        <f t="shared" si="235"/>
        <v>4170.2169599999997</v>
      </c>
      <c r="S167" s="385">
        <f t="shared" si="235"/>
        <v>12510.650880000001</v>
      </c>
      <c r="T167" s="384">
        <f t="shared" si="235"/>
        <v>29957.476937142856</v>
      </c>
      <c r="U167" s="383">
        <f t="shared" si="235"/>
        <v>29957.476937142856</v>
      </c>
      <c r="V167" s="385">
        <f t="shared" si="235"/>
        <v>59914.953874285711</v>
      </c>
      <c r="W167" s="385">
        <f t="shared" si="235"/>
        <v>0</v>
      </c>
      <c r="X167" s="386"/>
      <c r="Y167" s="387">
        <f t="shared" si="232"/>
        <v>121532.03712000001</v>
      </c>
      <c r="Z167" s="344"/>
      <c r="AA167" s="377">
        <f>Y167-D167</f>
        <v>0</v>
      </c>
      <c r="AD167" s="438"/>
      <c r="AE167" s="438"/>
      <c r="AF167" s="438"/>
      <c r="AG167" s="438"/>
      <c r="AH167" s="438"/>
      <c r="AI167" s="438"/>
      <c r="AJ167" s="374"/>
      <c r="AK167" s="374"/>
    </row>
    <row r="168" spans="2:37">
      <c r="B168" s="197"/>
      <c r="C168" s="198"/>
      <c r="D168" s="516"/>
      <c r="E168" s="516"/>
      <c r="F168" s="518"/>
      <c r="G168" s="516"/>
      <c r="H168" s="516"/>
      <c r="I168" s="516"/>
      <c r="J168" s="516"/>
      <c r="K168" s="87"/>
      <c r="L168" s="518"/>
      <c r="M168" s="516"/>
      <c r="N168" s="516"/>
      <c r="O168" s="87"/>
      <c r="P168" s="518"/>
      <c r="Q168" s="516"/>
      <c r="R168" s="516"/>
      <c r="S168" s="87"/>
      <c r="T168" s="518"/>
      <c r="U168" s="516"/>
      <c r="V168" s="87"/>
      <c r="W168" s="87"/>
      <c r="X168" s="517"/>
      <c r="Y168" s="376"/>
      <c r="Z168" s="516"/>
      <c r="AA168" s="377"/>
      <c r="AD168" s="438"/>
      <c r="AE168" s="438"/>
      <c r="AF168" s="438"/>
      <c r="AG168" s="438"/>
      <c r="AH168" s="438"/>
      <c r="AI168" s="438"/>
      <c r="AJ168" s="374"/>
      <c r="AK168" s="374"/>
    </row>
    <row r="169" spans="2:37" ht="15.75" thickBot="1">
      <c r="B169" s="206" t="str">
        <f>B58</f>
        <v>Totaal Frontoffice Gemeente C</v>
      </c>
      <c r="C169" s="207"/>
      <c r="D169" s="388">
        <f>D162+D167</f>
        <v>210893.82912000001</v>
      </c>
      <c r="E169" s="388"/>
      <c r="F169" s="389">
        <f t="shared" ref="F169:X169" si="236">F162+F167</f>
        <v>14059.588608000002</v>
      </c>
      <c r="G169" s="388">
        <f t="shared" si="236"/>
        <v>14059.588608000002</v>
      </c>
      <c r="H169" s="388">
        <f t="shared" si="236"/>
        <v>9889.3716480000003</v>
      </c>
      <c r="I169" s="388">
        <f t="shared" si="236"/>
        <v>9889.3716480000003</v>
      </c>
      <c r="J169" s="388">
        <f t="shared" si="236"/>
        <v>9889.3716480000003</v>
      </c>
      <c r="K169" s="390">
        <f t="shared" si="236"/>
        <v>57787.292160000012</v>
      </c>
      <c r="L169" s="389">
        <f t="shared" si="236"/>
        <v>16021.292708571429</v>
      </c>
      <c r="M169" s="388">
        <f t="shared" si="236"/>
        <v>12893.629988571429</v>
      </c>
      <c r="N169" s="388">
        <f t="shared" si="236"/>
        <v>12893.629988571429</v>
      </c>
      <c r="O169" s="390">
        <f t="shared" si="236"/>
        <v>41808.552685714283</v>
      </c>
      <c r="P169" s="389">
        <f t="shared" si="236"/>
        <v>9531.9244799999979</v>
      </c>
      <c r="Q169" s="388">
        <f t="shared" si="236"/>
        <v>9531.9244799999979</v>
      </c>
      <c r="R169" s="388">
        <f t="shared" si="236"/>
        <v>6851.0707199999997</v>
      </c>
      <c r="S169" s="390">
        <f t="shared" si="236"/>
        <v>25914.919679999999</v>
      </c>
      <c r="T169" s="389">
        <f t="shared" si="236"/>
        <v>42468.127817142857</v>
      </c>
      <c r="U169" s="388">
        <f t="shared" si="236"/>
        <v>39787.274057142859</v>
      </c>
      <c r="V169" s="390">
        <f t="shared" si="236"/>
        <v>82255.401874285715</v>
      </c>
      <c r="W169" s="390">
        <f t="shared" si="236"/>
        <v>3127.6627200000003</v>
      </c>
      <c r="X169" s="391">
        <f t="shared" si="236"/>
        <v>0</v>
      </c>
      <c r="Y169" s="390">
        <f>O169+S169+V169+K169+W169</f>
        <v>210893.82912000001</v>
      </c>
      <c r="Z169" s="105"/>
      <c r="AA169" s="377">
        <f>Y169-D169</f>
        <v>0</v>
      </c>
      <c r="AD169" s="438"/>
      <c r="AE169" s="438"/>
      <c r="AF169" s="438"/>
      <c r="AG169" s="438"/>
      <c r="AH169" s="438"/>
      <c r="AI169" s="438"/>
      <c r="AJ169" s="374"/>
      <c r="AK169" s="374"/>
    </row>
    <row r="170" spans="2:37" ht="15.75" thickTop="1">
      <c r="B170" s="197"/>
      <c r="C170" s="198"/>
      <c r="D170" s="516"/>
      <c r="E170" s="516"/>
      <c r="F170" s="518"/>
      <c r="G170" s="516"/>
      <c r="H170" s="516"/>
      <c r="I170" s="516"/>
      <c r="J170" s="516"/>
      <c r="K170" s="87"/>
      <c r="L170" s="518"/>
      <c r="M170" s="516"/>
      <c r="N170" s="516"/>
      <c r="O170" s="87"/>
      <c r="P170" s="518"/>
      <c r="Q170" s="516"/>
      <c r="R170" s="516"/>
      <c r="S170" s="87"/>
      <c r="T170" s="518"/>
      <c r="U170" s="516"/>
      <c r="V170" s="87"/>
      <c r="W170" s="87"/>
      <c r="X170" s="517"/>
      <c r="Y170" s="376"/>
      <c r="Z170" s="516"/>
      <c r="AA170" s="377"/>
      <c r="AD170" s="438"/>
      <c r="AE170" s="438"/>
      <c r="AF170" s="438"/>
      <c r="AG170" s="438"/>
      <c r="AH170" s="438"/>
      <c r="AI170" s="438"/>
      <c r="AJ170" s="374"/>
      <c r="AK170" s="374"/>
    </row>
    <row r="171" spans="2:37">
      <c r="B171" s="197" t="str">
        <f>B60</f>
        <v>Jeroen L.</v>
      </c>
      <c r="C171" s="198"/>
      <c r="D171" s="516">
        <f>AK60</f>
        <v>44680.895999999993</v>
      </c>
      <c r="E171" s="516"/>
      <c r="F171" s="571">
        <f t="shared" ref="F171:W171" si="237">IFERROR((F60/$Y60)*$AK60,0)</f>
        <v>8377.6679999999978</v>
      </c>
      <c r="G171" s="572">
        <f t="shared" si="237"/>
        <v>5585.1119999999992</v>
      </c>
      <c r="H171" s="572">
        <f t="shared" si="237"/>
        <v>0</v>
      </c>
      <c r="I171" s="572">
        <f t="shared" si="237"/>
        <v>2792.5559999999996</v>
      </c>
      <c r="J171" s="572">
        <f t="shared" si="237"/>
        <v>2792.5559999999996</v>
      </c>
      <c r="K171" s="87">
        <f t="shared" si="237"/>
        <v>19547.891999999996</v>
      </c>
      <c r="L171" s="571">
        <f t="shared" si="237"/>
        <v>11170.223999999998</v>
      </c>
      <c r="M171" s="572">
        <f t="shared" si="237"/>
        <v>5585.1119999999992</v>
      </c>
      <c r="N171" s="572">
        <f t="shared" si="237"/>
        <v>5585.1119999999992</v>
      </c>
      <c r="O171" s="87">
        <f t="shared" si="237"/>
        <v>22340.447999999997</v>
      </c>
      <c r="P171" s="571">
        <f t="shared" si="237"/>
        <v>0</v>
      </c>
      <c r="Q171" s="572">
        <f t="shared" si="237"/>
        <v>0</v>
      </c>
      <c r="R171" s="572">
        <f t="shared" si="237"/>
        <v>0</v>
      </c>
      <c r="S171" s="87">
        <f t="shared" si="237"/>
        <v>0</v>
      </c>
      <c r="T171" s="571">
        <f t="shared" si="237"/>
        <v>0</v>
      </c>
      <c r="U171" s="572">
        <f t="shared" si="237"/>
        <v>0</v>
      </c>
      <c r="V171" s="87">
        <f t="shared" si="237"/>
        <v>0</v>
      </c>
      <c r="W171" s="375">
        <f t="shared" si="237"/>
        <v>2792.5559999999996</v>
      </c>
      <c r="X171" s="517"/>
      <c r="Y171" s="376">
        <f t="shared" ref="Y171:Y174" si="238">O171+S171+V171+K171+W171</f>
        <v>44680.895999999993</v>
      </c>
      <c r="Z171" s="516"/>
      <c r="AA171" s="377">
        <f>Y171-D171</f>
        <v>0</v>
      </c>
      <c r="AD171" s="438"/>
      <c r="AE171" s="438"/>
      <c r="AF171" s="438"/>
      <c r="AG171" s="438"/>
      <c r="AH171" s="438"/>
      <c r="AI171" s="438"/>
      <c r="AJ171" s="374"/>
      <c r="AK171" s="374"/>
    </row>
    <row r="172" spans="2:37">
      <c r="B172" s="197" t="str">
        <f>B61</f>
        <v>Robin H.</v>
      </c>
      <c r="C172" s="198"/>
      <c r="D172" s="516">
        <f>AK61</f>
        <v>32170.24512</v>
      </c>
      <c r="E172" s="516"/>
      <c r="F172" s="571">
        <f t="shared" ref="F172:W172" si="239">IFERROR((F61/$Y61)*$AK61,0)</f>
        <v>0</v>
      </c>
      <c r="G172" s="572">
        <f t="shared" si="239"/>
        <v>0</v>
      </c>
      <c r="H172" s="572">
        <f t="shared" si="239"/>
        <v>0</v>
      </c>
      <c r="I172" s="572">
        <f t="shared" si="239"/>
        <v>0</v>
      </c>
      <c r="J172" s="572">
        <f t="shared" si="239"/>
        <v>0</v>
      </c>
      <c r="K172" s="87">
        <f t="shared" si="239"/>
        <v>0</v>
      </c>
      <c r="L172" s="571">
        <f t="shared" si="239"/>
        <v>0</v>
      </c>
      <c r="M172" s="572">
        <f t="shared" si="239"/>
        <v>0</v>
      </c>
      <c r="N172" s="572">
        <f t="shared" si="239"/>
        <v>0</v>
      </c>
      <c r="O172" s="87">
        <f t="shared" si="239"/>
        <v>0</v>
      </c>
      <c r="P172" s="571">
        <f t="shared" si="239"/>
        <v>10723.41504</v>
      </c>
      <c r="Q172" s="572">
        <f t="shared" si="239"/>
        <v>5361.7075199999999</v>
      </c>
      <c r="R172" s="572">
        <f t="shared" si="239"/>
        <v>5361.7075199999999</v>
      </c>
      <c r="S172" s="87">
        <f t="shared" si="239"/>
        <v>21446.83008</v>
      </c>
      <c r="T172" s="571">
        <f t="shared" si="239"/>
        <v>5361.7075199999999</v>
      </c>
      <c r="U172" s="572">
        <f t="shared" si="239"/>
        <v>5361.7075199999999</v>
      </c>
      <c r="V172" s="87">
        <f t="shared" si="239"/>
        <v>10723.41504</v>
      </c>
      <c r="W172" s="375">
        <f t="shared" si="239"/>
        <v>0</v>
      </c>
      <c r="X172" s="517"/>
      <c r="Y172" s="376">
        <f t="shared" si="238"/>
        <v>32170.24512</v>
      </c>
      <c r="Z172" s="516"/>
      <c r="AA172" s="377">
        <f>Y172-D172</f>
        <v>0</v>
      </c>
      <c r="AD172" s="438"/>
      <c r="AE172" s="438"/>
      <c r="AF172" s="438"/>
      <c r="AG172" s="438"/>
      <c r="AH172" s="438"/>
      <c r="AI172" s="438"/>
      <c r="AJ172" s="374"/>
      <c r="AK172" s="374"/>
    </row>
    <row r="173" spans="2:37">
      <c r="B173" s="197" t="str">
        <f>B62</f>
        <v>Ronald Z.</v>
      </c>
      <c r="C173" s="198"/>
      <c r="D173" s="516">
        <f>AK62</f>
        <v>32170.24512</v>
      </c>
      <c r="E173" s="516"/>
      <c r="F173" s="571">
        <f t="shared" ref="F173:W173" si="240">IFERROR((F62/$Y62)*$AK62,0)</f>
        <v>0</v>
      </c>
      <c r="G173" s="572">
        <f t="shared" si="240"/>
        <v>0</v>
      </c>
      <c r="H173" s="572">
        <f t="shared" si="240"/>
        <v>0</v>
      </c>
      <c r="I173" s="572">
        <f t="shared" si="240"/>
        <v>0</v>
      </c>
      <c r="J173" s="572">
        <f t="shared" si="240"/>
        <v>0</v>
      </c>
      <c r="K173" s="87">
        <f t="shared" si="240"/>
        <v>0</v>
      </c>
      <c r="L173" s="571">
        <f t="shared" si="240"/>
        <v>6434.0490239999999</v>
      </c>
      <c r="M173" s="572">
        <f t="shared" si="240"/>
        <v>6434.0490239999999</v>
      </c>
      <c r="N173" s="572">
        <f t="shared" si="240"/>
        <v>6434.0490239999999</v>
      </c>
      <c r="O173" s="87">
        <f t="shared" si="240"/>
        <v>19302.147072</v>
      </c>
      <c r="P173" s="571">
        <f t="shared" si="240"/>
        <v>0</v>
      </c>
      <c r="Q173" s="572">
        <f t="shared" si="240"/>
        <v>0</v>
      </c>
      <c r="R173" s="572">
        <f t="shared" si="240"/>
        <v>0</v>
      </c>
      <c r="S173" s="87">
        <f t="shared" si="240"/>
        <v>0</v>
      </c>
      <c r="T173" s="571">
        <f t="shared" si="240"/>
        <v>6434.0490239999999</v>
      </c>
      <c r="U173" s="572">
        <f t="shared" si="240"/>
        <v>6434.0490239999999</v>
      </c>
      <c r="V173" s="87">
        <f t="shared" si="240"/>
        <v>12868.098048</v>
      </c>
      <c r="W173" s="375">
        <f t="shared" si="240"/>
        <v>0</v>
      </c>
      <c r="X173" s="517"/>
      <c r="Y173" s="376">
        <f t="shared" si="238"/>
        <v>32170.24512</v>
      </c>
      <c r="Z173" s="516"/>
      <c r="AA173" s="377">
        <f>Y173-D173</f>
        <v>0</v>
      </c>
      <c r="AD173" s="438"/>
      <c r="AE173" s="438"/>
      <c r="AF173" s="438"/>
      <c r="AG173" s="438"/>
      <c r="AH173" s="438"/>
      <c r="AI173" s="438"/>
      <c r="AJ173" s="374"/>
      <c r="AK173" s="374"/>
    </row>
    <row r="174" spans="2:37">
      <c r="B174" s="199" t="str">
        <f>B63</f>
        <v>Rilana S.</v>
      </c>
      <c r="C174" s="200"/>
      <c r="D174" s="573">
        <f>AK63</f>
        <v>28595.773440000004</v>
      </c>
      <c r="E174" s="573"/>
      <c r="F174" s="574">
        <f t="shared" ref="F174:W174" si="241">IFERROR((F63/$Y63)*$AK63,0)</f>
        <v>3177.3081600000005</v>
      </c>
      <c r="G174" s="575">
        <f t="shared" si="241"/>
        <v>6354.616320000001</v>
      </c>
      <c r="H174" s="575">
        <f t="shared" si="241"/>
        <v>6354.616320000001</v>
      </c>
      <c r="I174" s="575">
        <f t="shared" si="241"/>
        <v>3177.3081600000005</v>
      </c>
      <c r="J174" s="575">
        <f t="shared" si="241"/>
        <v>0</v>
      </c>
      <c r="K174" s="378">
        <f t="shared" si="241"/>
        <v>19063.848960000003</v>
      </c>
      <c r="L174" s="574">
        <f t="shared" si="241"/>
        <v>0</v>
      </c>
      <c r="M174" s="575">
        <f t="shared" si="241"/>
        <v>0</v>
      </c>
      <c r="N174" s="575">
        <f t="shared" si="241"/>
        <v>0</v>
      </c>
      <c r="O174" s="378">
        <f t="shared" si="241"/>
        <v>0</v>
      </c>
      <c r="P174" s="574">
        <f t="shared" si="241"/>
        <v>0</v>
      </c>
      <c r="Q174" s="575">
        <f t="shared" si="241"/>
        <v>0</v>
      </c>
      <c r="R174" s="575">
        <f t="shared" si="241"/>
        <v>0</v>
      </c>
      <c r="S174" s="378">
        <f t="shared" si="241"/>
        <v>0</v>
      </c>
      <c r="T174" s="574">
        <f t="shared" si="241"/>
        <v>3177.3081600000005</v>
      </c>
      <c r="U174" s="575">
        <f t="shared" si="241"/>
        <v>3177.3081600000005</v>
      </c>
      <c r="V174" s="378">
        <f t="shared" si="241"/>
        <v>6354.616320000001</v>
      </c>
      <c r="W174" s="379">
        <f t="shared" si="241"/>
        <v>3177.3081600000005</v>
      </c>
      <c r="X174" s="576"/>
      <c r="Y174" s="380">
        <f t="shared" si="238"/>
        <v>28595.773440000004</v>
      </c>
      <c r="Z174" s="516"/>
      <c r="AA174" s="377">
        <f>Y174-D174</f>
        <v>0</v>
      </c>
      <c r="AD174" s="438"/>
      <c r="AE174" s="438"/>
      <c r="AF174" s="438"/>
      <c r="AG174" s="438"/>
      <c r="AH174" s="438"/>
      <c r="AI174" s="438"/>
      <c r="AJ174" s="374"/>
      <c r="AK174" s="374"/>
    </row>
    <row r="175" spans="2:37">
      <c r="B175" s="204" t="str">
        <f>B65</f>
        <v>Frontoffice Vestiging 7</v>
      </c>
      <c r="C175" s="205"/>
      <c r="D175" s="383">
        <f>SUM(D171:D174)</f>
        <v>137617.15967999998</v>
      </c>
      <c r="E175" s="383"/>
      <c r="F175" s="384">
        <f>SUM(F171:F174)</f>
        <v>11554.976159999998</v>
      </c>
      <c r="G175" s="383">
        <f t="shared" ref="G175:W175" si="242">SUM(G171:G174)</f>
        <v>11939.72832</v>
      </c>
      <c r="H175" s="383">
        <f t="shared" si="242"/>
        <v>6354.616320000001</v>
      </c>
      <c r="I175" s="383">
        <f t="shared" si="242"/>
        <v>5969.8641600000001</v>
      </c>
      <c r="J175" s="383">
        <f t="shared" si="242"/>
        <v>2792.5559999999996</v>
      </c>
      <c r="K175" s="385">
        <f t="shared" si="242"/>
        <v>38611.740959999996</v>
      </c>
      <c r="L175" s="384">
        <f t="shared" si="242"/>
        <v>17604.273023999998</v>
      </c>
      <c r="M175" s="383">
        <f t="shared" si="242"/>
        <v>12019.161023999999</v>
      </c>
      <c r="N175" s="383">
        <f t="shared" si="242"/>
        <v>12019.161023999999</v>
      </c>
      <c r="O175" s="385">
        <f t="shared" si="242"/>
        <v>41642.595071999996</v>
      </c>
      <c r="P175" s="384">
        <f t="shared" si="242"/>
        <v>10723.41504</v>
      </c>
      <c r="Q175" s="383">
        <f t="shared" si="242"/>
        <v>5361.7075199999999</v>
      </c>
      <c r="R175" s="383">
        <f t="shared" si="242"/>
        <v>5361.7075199999999</v>
      </c>
      <c r="S175" s="385">
        <f t="shared" si="242"/>
        <v>21446.83008</v>
      </c>
      <c r="T175" s="384">
        <f t="shared" si="242"/>
        <v>14973.064704</v>
      </c>
      <c r="U175" s="383">
        <f t="shared" si="242"/>
        <v>14973.064704</v>
      </c>
      <c r="V175" s="385">
        <f t="shared" si="242"/>
        <v>29946.129408000001</v>
      </c>
      <c r="W175" s="385">
        <f t="shared" si="242"/>
        <v>5969.8641600000001</v>
      </c>
      <c r="X175" s="386"/>
      <c r="Y175" s="387">
        <f>O175+S175+V175+K175+W175</f>
        <v>137617.15967999998</v>
      </c>
      <c r="Z175" s="344"/>
      <c r="AA175" s="377">
        <f>Y175-D175</f>
        <v>0</v>
      </c>
      <c r="AD175" s="438"/>
      <c r="AE175" s="438"/>
      <c r="AF175" s="438"/>
      <c r="AG175" s="438"/>
      <c r="AH175" s="438"/>
      <c r="AI175" s="438"/>
      <c r="AJ175" s="374"/>
      <c r="AK175" s="374"/>
    </row>
    <row r="176" spans="2:37">
      <c r="B176" s="197"/>
      <c r="C176" s="198"/>
      <c r="D176" s="516"/>
      <c r="E176" s="516"/>
      <c r="F176" s="518"/>
      <c r="G176" s="516"/>
      <c r="H176" s="516"/>
      <c r="I176" s="516"/>
      <c r="J176" s="516"/>
      <c r="K176" s="87"/>
      <c r="L176" s="518"/>
      <c r="M176" s="516"/>
      <c r="N176" s="516"/>
      <c r="O176" s="87"/>
      <c r="P176" s="518"/>
      <c r="Q176" s="516"/>
      <c r="R176" s="516"/>
      <c r="S176" s="87"/>
      <c r="T176" s="518"/>
      <c r="U176" s="516"/>
      <c r="V176" s="87"/>
      <c r="W176" s="87"/>
      <c r="X176" s="517"/>
      <c r="Y176" s="376"/>
      <c r="Z176" s="516"/>
      <c r="AA176" s="377"/>
      <c r="AD176" s="438"/>
      <c r="AE176" s="438"/>
      <c r="AF176" s="438"/>
      <c r="AG176" s="438"/>
      <c r="AH176" s="438"/>
      <c r="AI176" s="438"/>
      <c r="AJ176" s="374"/>
      <c r="AK176" s="374"/>
    </row>
    <row r="177" spans="2:37" ht="15.75" thickBot="1">
      <c r="B177" s="206" t="str">
        <f>B67</f>
        <v>Totaal Frontoffice Gemeente D</v>
      </c>
      <c r="C177" s="207"/>
      <c r="D177" s="388">
        <f>D175</f>
        <v>137617.15967999998</v>
      </c>
      <c r="E177" s="388"/>
      <c r="F177" s="389">
        <f>F175</f>
        <v>11554.976159999998</v>
      </c>
      <c r="G177" s="388">
        <f t="shared" ref="G177:X177" si="243">G175</f>
        <v>11939.72832</v>
      </c>
      <c r="H177" s="388">
        <f t="shared" si="243"/>
        <v>6354.616320000001</v>
      </c>
      <c r="I177" s="388">
        <f t="shared" si="243"/>
        <v>5969.8641600000001</v>
      </c>
      <c r="J177" s="388">
        <f t="shared" si="243"/>
        <v>2792.5559999999996</v>
      </c>
      <c r="K177" s="390">
        <f t="shared" si="243"/>
        <v>38611.740959999996</v>
      </c>
      <c r="L177" s="389">
        <f t="shared" si="243"/>
        <v>17604.273023999998</v>
      </c>
      <c r="M177" s="388">
        <f t="shared" si="243"/>
        <v>12019.161023999999</v>
      </c>
      <c r="N177" s="388">
        <f t="shared" si="243"/>
        <v>12019.161023999999</v>
      </c>
      <c r="O177" s="390">
        <f t="shared" si="243"/>
        <v>41642.595071999996</v>
      </c>
      <c r="P177" s="389">
        <f t="shared" si="243"/>
        <v>10723.41504</v>
      </c>
      <c r="Q177" s="388">
        <f t="shared" si="243"/>
        <v>5361.7075199999999</v>
      </c>
      <c r="R177" s="388">
        <f t="shared" si="243"/>
        <v>5361.7075199999999</v>
      </c>
      <c r="S177" s="390">
        <f t="shared" si="243"/>
        <v>21446.83008</v>
      </c>
      <c r="T177" s="389">
        <f t="shared" si="243"/>
        <v>14973.064704</v>
      </c>
      <c r="U177" s="388">
        <f t="shared" si="243"/>
        <v>14973.064704</v>
      </c>
      <c r="V177" s="390">
        <f t="shared" si="243"/>
        <v>29946.129408000001</v>
      </c>
      <c r="W177" s="390">
        <f t="shared" si="243"/>
        <v>5969.8641600000001</v>
      </c>
      <c r="X177" s="391">
        <f t="shared" si="243"/>
        <v>0</v>
      </c>
      <c r="Y177" s="390">
        <f>O177+S177+V177+K177+W177</f>
        <v>137617.15967999998</v>
      </c>
      <c r="Z177" s="105"/>
      <c r="AA177" s="377">
        <f>Y177-D177</f>
        <v>0</v>
      </c>
      <c r="AD177" s="438"/>
      <c r="AE177" s="438"/>
      <c r="AF177" s="438"/>
      <c r="AG177" s="438"/>
      <c r="AH177" s="438"/>
      <c r="AI177" s="438"/>
      <c r="AJ177" s="374"/>
      <c r="AK177" s="374"/>
    </row>
    <row r="178" spans="2:37" ht="15.75" thickTop="1">
      <c r="B178" s="197"/>
      <c r="C178" s="198"/>
      <c r="D178" s="516"/>
      <c r="E178" s="516"/>
      <c r="F178" s="518"/>
      <c r="G178" s="516"/>
      <c r="H178" s="516"/>
      <c r="I178" s="516"/>
      <c r="J178" s="516"/>
      <c r="K178" s="87"/>
      <c r="L178" s="518"/>
      <c r="M178" s="516"/>
      <c r="N178" s="516"/>
      <c r="O178" s="87"/>
      <c r="P178" s="518"/>
      <c r="Q178" s="516"/>
      <c r="R178" s="516"/>
      <c r="S178" s="87"/>
      <c r="T178" s="518"/>
      <c r="U178" s="516"/>
      <c r="V178" s="87"/>
      <c r="W178" s="87"/>
      <c r="X178" s="517"/>
      <c r="Y178" s="376"/>
      <c r="Z178" s="516"/>
      <c r="AA178" s="377"/>
      <c r="AD178" s="438"/>
      <c r="AE178" s="438"/>
      <c r="AF178" s="438"/>
      <c r="AG178" s="438"/>
      <c r="AH178" s="438"/>
      <c r="AI178" s="438"/>
      <c r="AJ178" s="374"/>
      <c r="AK178" s="374"/>
    </row>
    <row r="179" spans="2:37">
      <c r="B179" s="197">
        <f t="shared" ref="B179:B212" si="244">B68</f>
        <v>0</v>
      </c>
      <c r="C179" s="198"/>
      <c r="D179" s="517">
        <f t="shared" ref="D179:D211" si="245">AK68</f>
        <v>0</v>
      </c>
      <c r="E179" s="517"/>
      <c r="F179" s="521">
        <f t="shared" ref="F179:W179" si="246">IFERROR((F68/$Y68)*$AK68,0)</f>
        <v>0</v>
      </c>
      <c r="G179" s="577">
        <f t="shared" si="246"/>
        <v>0</v>
      </c>
      <c r="H179" s="577">
        <f t="shared" si="246"/>
        <v>0</v>
      </c>
      <c r="I179" s="577">
        <f t="shared" si="246"/>
        <v>0</v>
      </c>
      <c r="J179" s="577">
        <f t="shared" si="246"/>
        <v>0</v>
      </c>
      <c r="K179" s="392">
        <f t="shared" si="246"/>
        <v>0</v>
      </c>
      <c r="L179" s="521">
        <f t="shared" si="246"/>
        <v>0</v>
      </c>
      <c r="M179" s="577">
        <f t="shared" si="246"/>
        <v>0</v>
      </c>
      <c r="N179" s="577">
        <f t="shared" si="246"/>
        <v>0</v>
      </c>
      <c r="O179" s="392">
        <f t="shared" si="246"/>
        <v>0</v>
      </c>
      <c r="P179" s="571">
        <f t="shared" si="246"/>
        <v>0</v>
      </c>
      <c r="Q179" s="572">
        <f t="shared" si="246"/>
        <v>0</v>
      </c>
      <c r="R179" s="572">
        <f t="shared" si="246"/>
        <v>0</v>
      </c>
      <c r="S179" s="87">
        <f t="shared" si="246"/>
        <v>0</v>
      </c>
      <c r="T179" s="571">
        <f t="shared" si="246"/>
        <v>0</v>
      </c>
      <c r="U179" s="572">
        <f t="shared" si="246"/>
        <v>0</v>
      </c>
      <c r="V179" s="87">
        <f t="shared" si="246"/>
        <v>0</v>
      </c>
      <c r="W179" s="375">
        <f t="shared" si="246"/>
        <v>0</v>
      </c>
      <c r="X179" s="517"/>
      <c r="Y179" s="376">
        <f t="shared" ref="Y179:Y211" si="247">O179+S179+V179+K179+W179</f>
        <v>0</v>
      </c>
      <c r="Z179" s="516"/>
      <c r="AA179" s="377">
        <f t="shared" ref="AA179:AA212" si="248">Y179-D179</f>
        <v>0</v>
      </c>
      <c r="AD179" s="438"/>
      <c r="AE179" s="438"/>
      <c r="AF179" s="438"/>
      <c r="AG179" s="438"/>
      <c r="AH179" s="438"/>
      <c r="AI179" s="438"/>
      <c r="AJ179" s="374"/>
      <c r="AK179" s="374"/>
    </row>
    <row r="180" spans="2:37">
      <c r="B180" s="197" t="str">
        <f t="shared" si="244"/>
        <v>Klaas G.</v>
      </c>
      <c r="C180" s="198"/>
      <c r="D180" s="517">
        <f t="shared" si="245"/>
        <v>89361.791999999987</v>
      </c>
      <c r="E180" s="517"/>
      <c r="F180" s="521">
        <f t="shared" ref="F180:W180" si="249">IFERROR((F69/$Y69)*$AK69,0)</f>
        <v>0</v>
      </c>
      <c r="G180" s="577">
        <f t="shared" si="249"/>
        <v>0</v>
      </c>
      <c r="H180" s="577">
        <f t="shared" si="249"/>
        <v>0</v>
      </c>
      <c r="I180" s="577">
        <f t="shared" si="249"/>
        <v>0</v>
      </c>
      <c r="J180" s="577">
        <f t="shared" si="249"/>
        <v>0</v>
      </c>
      <c r="K180" s="392">
        <f t="shared" si="249"/>
        <v>0</v>
      </c>
      <c r="L180" s="521">
        <f t="shared" si="249"/>
        <v>0</v>
      </c>
      <c r="M180" s="577">
        <f t="shared" si="249"/>
        <v>0</v>
      </c>
      <c r="N180" s="577">
        <f t="shared" si="249"/>
        <v>0</v>
      </c>
      <c r="O180" s="392">
        <f t="shared" si="249"/>
        <v>0</v>
      </c>
      <c r="P180" s="571">
        <f t="shared" si="249"/>
        <v>0</v>
      </c>
      <c r="Q180" s="572">
        <f t="shared" si="249"/>
        <v>0</v>
      </c>
      <c r="R180" s="572">
        <f t="shared" si="249"/>
        <v>0</v>
      </c>
      <c r="S180" s="87">
        <f t="shared" si="249"/>
        <v>0</v>
      </c>
      <c r="T180" s="571">
        <f t="shared" si="249"/>
        <v>0</v>
      </c>
      <c r="U180" s="572">
        <f t="shared" si="249"/>
        <v>0</v>
      </c>
      <c r="V180" s="87">
        <f t="shared" si="249"/>
        <v>0</v>
      </c>
      <c r="W180" s="375">
        <f t="shared" si="249"/>
        <v>89361.791999999987</v>
      </c>
      <c r="X180" s="517"/>
      <c r="Y180" s="376">
        <f t="shared" si="247"/>
        <v>89361.791999999987</v>
      </c>
      <c r="Z180" s="516"/>
      <c r="AA180" s="377">
        <f t="shared" si="248"/>
        <v>0</v>
      </c>
      <c r="AD180" s="438"/>
      <c r="AE180" s="438"/>
      <c r="AF180" s="438"/>
      <c r="AG180" s="438"/>
      <c r="AH180" s="438"/>
      <c r="AI180" s="438"/>
      <c r="AJ180" s="374"/>
      <c r="AK180" s="374"/>
    </row>
    <row r="181" spans="2:37">
      <c r="B181" s="197" t="str">
        <f t="shared" si="244"/>
        <v>Annie B.</v>
      </c>
      <c r="C181" s="198"/>
      <c r="D181" s="517">
        <f t="shared" si="245"/>
        <v>85787.320319999984</v>
      </c>
      <c r="E181" s="517"/>
      <c r="F181" s="521">
        <f t="shared" ref="F181:W181" si="250">IFERROR((F70/$Y70)*$AK70,0)</f>
        <v>0</v>
      </c>
      <c r="G181" s="577">
        <f t="shared" si="250"/>
        <v>0</v>
      </c>
      <c r="H181" s="577">
        <f t="shared" si="250"/>
        <v>0</v>
      </c>
      <c r="I181" s="577">
        <f t="shared" si="250"/>
        <v>0</v>
      </c>
      <c r="J181" s="577">
        <f t="shared" si="250"/>
        <v>0</v>
      </c>
      <c r="K181" s="392">
        <f t="shared" si="250"/>
        <v>0</v>
      </c>
      <c r="L181" s="521">
        <f t="shared" si="250"/>
        <v>0</v>
      </c>
      <c r="M181" s="577">
        <f t="shared" si="250"/>
        <v>0</v>
      </c>
      <c r="N181" s="577">
        <f t="shared" si="250"/>
        <v>0</v>
      </c>
      <c r="O181" s="392">
        <f t="shared" si="250"/>
        <v>0</v>
      </c>
      <c r="P181" s="571">
        <f t="shared" si="250"/>
        <v>0</v>
      </c>
      <c r="Q181" s="572">
        <f t="shared" si="250"/>
        <v>0</v>
      </c>
      <c r="R181" s="572">
        <f t="shared" si="250"/>
        <v>0</v>
      </c>
      <c r="S181" s="87">
        <f t="shared" si="250"/>
        <v>0</v>
      </c>
      <c r="T181" s="571">
        <f t="shared" si="250"/>
        <v>0</v>
      </c>
      <c r="U181" s="572">
        <f t="shared" si="250"/>
        <v>0</v>
      </c>
      <c r="V181" s="87">
        <f t="shared" si="250"/>
        <v>0</v>
      </c>
      <c r="W181" s="375">
        <f t="shared" si="250"/>
        <v>85787.320319999984</v>
      </c>
      <c r="X181" s="517"/>
      <c r="Y181" s="376">
        <f t="shared" si="247"/>
        <v>85787.320319999984</v>
      </c>
      <c r="Z181" s="516"/>
      <c r="AA181" s="377">
        <f t="shared" si="248"/>
        <v>0</v>
      </c>
      <c r="AD181" s="438"/>
      <c r="AE181" s="438"/>
      <c r="AF181" s="438"/>
      <c r="AG181" s="438"/>
      <c r="AH181" s="438"/>
      <c r="AI181" s="438"/>
      <c r="AJ181" s="374"/>
      <c r="AK181" s="374"/>
    </row>
    <row r="182" spans="2:37">
      <c r="B182" s="197" t="str">
        <f t="shared" si="244"/>
        <v>Gerard M.</v>
      </c>
      <c r="C182" s="198"/>
      <c r="D182" s="517">
        <f t="shared" si="245"/>
        <v>82212.848639999997</v>
      </c>
      <c r="E182" s="517"/>
      <c r="F182" s="521">
        <f t="shared" ref="F182:W182" si="251">IFERROR((F71/$Y71)*$AK71,0)</f>
        <v>9134.7609599999996</v>
      </c>
      <c r="G182" s="577">
        <f t="shared" si="251"/>
        <v>0</v>
      </c>
      <c r="H182" s="577">
        <f t="shared" si="251"/>
        <v>0</v>
      </c>
      <c r="I182" s="577">
        <f t="shared" si="251"/>
        <v>0</v>
      </c>
      <c r="J182" s="577">
        <f t="shared" si="251"/>
        <v>0</v>
      </c>
      <c r="K182" s="392">
        <f t="shared" si="251"/>
        <v>9134.7609599999996</v>
      </c>
      <c r="L182" s="521">
        <f t="shared" si="251"/>
        <v>9134.7609599999996</v>
      </c>
      <c r="M182" s="577">
        <f t="shared" si="251"/>
        <v>4567.3804799999998</v>
      </c>
      <c r="N182" s="577">
        <f t="shared" si="251"/>
        <v>4567.3804799999998</v>
      </c>
      <c r="O182" s="392">
        <f t="shared" si="251"/>
        <v>18269.521919999999</v>
      </c>
      <c r="P182" s="571">
        <f t="shared" si="251"/>
        <v>0</v>
      </c>
      <c r="Q182" s="572">
        <f t="shared" si="251"/>
        <v>4567.3804799999998</v>
      </c>
      <c r="R182" s="572">
        <f t="shared" si="251"/>
        <v>0</v>
      </c>
      <c r="S182" s="87">
        <f t="shared" si="251"/>
        <v>4567.3804799999998</v>
      </c>
      <c r="T182" s="571">
        <f t="shared" si="251"/>
        <v>0</v>
      </c>
      <c r="U182" s="572">
        <f t="shared" si="251"/>
        <v>0</v>
      </c>
      <c r="V182" s="87">
        <f t="shared" si="251"/>
        <v>0</v>
      </c>
      <c r="W182" s="375">
        <f t="shared" si="251"/>
        <v>50241.185280000005</v>
      </c>
      <c r="X182" s="517"/>
      <c r="Y182" s="376">
        <f t="shared" si="247"/>
        <v>82212.848640000011</v>
      </c>
      <c r="Z182" s="516"/>
      <c r="AA182" s="377">
        <f t="shared" si="248"/>
        <v>0</v>
      </c>
      <c r="AD182" s="438"/>
      <c r="AE182" s="438"/>
      <c r="AF182" s="438"/>
      <c r="AG182" s="438"/>
      <c r="AH182" s="438"/>
      <c r="AI182" s="438"/>
      <c r="AJ182" s="374"/>
      <c r="AK182" s="374"/>
    </row>
    <row r="183" spans="2:37">
      <c r="B183" s="197" t="str">
        <f t="shared" si="244"/>
        <v>Bennie F.</v>
      </c>
      <c r="C183" s="198"/>
      <c r="D183" s="517">
        <f t="shared" si="245"/>
        <v>85787.320319999984</v>
      </c>
      <c r="E183" s="517"/>
      <c r="F183" s="521">
        <f t="shared" ref="F183:W183" si="252">IFERROR((F72/$Y72)*$AK72,0)</f>
        <v>0</v>
      </c>
      <c r="G183" s="577">
        <f t="shared" si="252"/>
        <v>0</v>
      </c>
      <c r="H183" s="577">
        <f t="shared" si="252"/>
        <v>0</v>
      </c>
      <c r="I183" s="577">
        <f t="shared" si="252"/>
        <v>0</v>
      </c>
      <c r="J183" s="577">
        <f t="shared" si="252"/>
        <v>0</v>
      </c>
      <c r="K183" s="392">
        <f t="shared" si="252"/>
        <v>0</v>
      </c>
      <c r="L183" s="521">
        <f t="shared" si="252"/>
        <v>0</v>
      </c>
      <c r="M183" s="577">
        <f t="shared" si="252"/>
        <v>0</v>
      </c>
      <c r="N183" s="577">
        <f t="shared" si="252"/>
        <v>0</v>
      </c>
      <c r="O183" s="392">
        <f t="shared" si="252"/>
        <v>0</v>
      </c>
      <c r="P183" s="571">
        <f t="shared" si="252"/>
        <v>0</v>
      </c>
      <c r="Q183" s="572">
        <f t="shared" si="252"/>
        <v>0</v>
      </c>
      <c r="R183" s="572">
        <f t="shared" si="252"/>
        <v>0</v>
      </c>
      <c r="S183" s="87">
        <f t="shared" si="252"/>
        <v>0</v>
      </c>
      <c r="T183" s="571">
        <f t="shared" si="252"/>
        <v>0</v>
      </c>
      <c r="U183" s="572">
        <f t="shared" si="252"/>
        <v>0</v>
      </c>
      <c r="V183" s="87">
        <f t="shared" si="252"/>
        <v>0</v>
      </c>
      <c r="W183" s="375">
        <f t="shared" si="252"/>
        <v>85787.320319999984</v>
      </c>
      <c r="X183" s="517"/>
      <c r="Y183" s="376">
        <f t="shared" si="247"/>
        <v>85787.320319999984</v>
      </c>
      <c r="Z183" s="516"/>
      <c r="AA183" s="377">
        <f t="shared" si="248"/>
        <v>0</v>
      </c>
      <c r="AD183" s="438"/>
      <c r="AE183" s="438"/>
      <c r="AF183" s="438"/>
      <c r="AG183" s="438"/>
      <c r="AH183" s="438"/>
      <c r="AI183" s="438"/>
      <c r="AJ183" s="374"/>
      <c r="AK183" s="374"/>
    </row>
    <row r="184" spans="2:37">
      <c r="B184" s="197" t="str">
        <f t="shared" si="244"/>
        <v>Pieter E.</v>
      </c>
      <c r="C184" s="198"/>
      <c r="D184" s="517">
        <f t="shared" si="245"/>
        <v>71489.433600000004</v>
      </c>
      <c r="E184" s="517"/>
      <c r="F184" s="521">
        <f t="shared" ref="F184:W184" si="253">IFERROR((F73/$Y73)*$AK73,0)</f>
        <v>0</v>
      </c>
      <c r="G184" s="577">
        <f t="shared" si="253"/>
        <v>0</v>
      </c>
      <c r="H184" s="577">
        <f t="shared" si="253"/>
        <v>0</v>
      </c>
      <c r="I184" s="577">
        <f t="shared" si="253"/>
        <v>0</v>
      </c>
      <c r="J184" s="577">
        <f t="shared" si="253"/>
        <v>0</v>
      </c>
      <c r="K184" s="392">
        <f t="shared" si="253"/>
        <v>0</v>
      </c>
      <c r="L184" s="521">
        <f t="shared" si="253"/>
        <v>0</v>
      </c>
      <c r="M184" s="577">
        <f t="shared" si="253"/>
        <v>0</v>
      </c>
      <c r="N184" s="577">
        <f t="shared" si="253"/>
        <v>0</v>
      </c>
      <c r="O184" s="392">
        <f t="shared" si="253"/>
        <v>0</v>
      </c>
      <c r="P184" s="571">
        <f t="shared" si="253"/>
        <v>0</v>
      </c>
      <c r="Q184" s="572">
        <f t="shared" si="253"/>
        <v>0</v>
      </c>
      <c r="R184" s="572">
        <f t="shared" si="253"/>
        <v>0</v>
      </c>
      <c r="S184" s="87">
        <f t="shared" si="253"/>
        <v>0</v>
      </c>
      <c r="T184" s="571">
        <f t="shared" si="253"/>
        <v>0</v>
      </c>
      <c r="U184" s="572">
        <f t="shared" si="253"/>
        <v>0</v>
      </c>
      <c r="V184" s="87">
        <f t="shared" si="253"/>
        <v>0</v>
      </c>
      <c r="W184" s="375">
        <f t="shared" si="253"/>
        <v>71489.433600000004</v>
      </c>
      <c r="X184" s="517"/>
      <c r="Y184" s="376">
        <f t="shared" si="247"/>
        <v>71489.433600000004</v>
      </c>
      <c r="Z184" s="516"/>
      <c r="AA184" s="377">
        <f t="shared" si="248"/>
        <v>0</v>
      </c>
      <c r="AD184" s="438"/>
      <c r="AE184" s="438"/>
      <c r="AF184" s="438"/>
      <c r="AG184" s="438"/>
      <c r="AH184" s="438"/>
      <c r="AI184" s="438"/>
      <c r="AJ184" s="374"/>
      <c r="AK184" s="374"/>
    </row>
    <row r="185" spans="2:37">
      <c r="B185" s="197" t="str">
        <f t="shared" si="244"/>
        <v>Bert V.</v>
      </c>
      <c r="C185" s="198"/>
      <c r="D185" s="517">
        <f t="shared" si="245"/>
        <v>67914.961920000002</v>
      </c>
      <c r="E185" s="517"/>
      <c r="F185" s="521">
        <f t="shared" ref="F185:W185" si="254">IFERROR((F74/$Y74)*$AK74,0)</f>
        <v>0</v>
      </c>
      <c r="G185" s="577">
        <f t="shared" si="254"/>
        <v>0</v>
      </c>
      <c r="H185" s="577">
        <f t="shared" si="254"/>
        <v>0</v>
      </c>
      <c r="I185" s="577">
        <f t="shared" si="254"/>
        <v>4244.6851200000001</v>
      </c>
      <c r="J185" s="577">
        <f t="shared" si="254"/>
        <v>4244.6851200000001</v>
      </c>
      <c r="K185" s="392">
        <f t="shared" si="254"/>
        <v>8489.3702400000002</v>
      </c>
      <c r="L185" s="521">
        <f t="shared" si="254"/>
        <v>0</v>
      </c>
      <c r="M185" s="577">
        <f t="shared" si="254"/>
        <v>0</v>
      </c>
      <c r="N185" s="577">
        <f t="shared" si="254"/>
        <v>0</v>
      </c>
      <c r="O185" s="392">
        <f t="shared" si="254"/>
        <v>0</v>
      </c>
      <c r="P185" s="571">
        <f t="shared" si="254"/>
        <v>8489.3702400000002</v>
      </c>
      <c r="Q185" s="572">
        <f t="shared" si="254"/>
        <v>0</v>
      </c>
      <c r="R185" s="572">
        <f t="shared" si="254"/>
        <v>4244.6851200000001</v>
      </c>
      <c r="S185" s="87">
        <f t="shared" si="254"/>
        <v>12734.05536</v>
      </c>
      <c r="T185" s="571">
        <f t="shared" si="254"/>
        <v>0</v>
      </c>
      <c r="U185" s="572">
        <f t="shared" si="254"/>
        <v>0</v>
      </c>
      <c r="V185" s="87">
        <f t="shared" si="254"/>
        <v>0</v>
      </c>
      <c r="W185" s="375">
        <f t="shared" si="254"/>
        <v>46691.536319999999</v>
      </c>
      <c r="X185" s="517"/>
      <c r="Y185" s="376">
        <f t="shared" si="247"/>
        <v>67914.961920000002</v>
      </c>
      <c r="Z185" s="516"/>
      <c r="AA185" s="377">
        <f t="shared" si="248"/>
        <v>0</v>
      </c>
      <c r="AD185" s="438"/>
      <c r="AE185" s="438"/>
      <c r="AF185" s="438"/>
      <c r="AG185" s="438"/>
      <c r="AH185" s="438"/>
      <c r="AI185" s="438"/>
      <c r="AJ185" s="374"/>
      <c r="AK185" s="374"/>
    </row>
    <row r="186" spans="2:37">
      <c r="B186" s="197" t="str">
        <f t="shared" si="244"/>
        <v>Herman F.</v>
      </c>
      <c r="C186" s="198"/>
      <c r="D186" s="517">
        <f t="shared" si="245"/>
        <v>57191.546880000009</v>
      </c>
      <c r="E186" s="517"/>
      <c r="F186" s="521">
        <f t="shared" ref="F186:W186" si="255">IFERROR((F75/$Y75)*$AK75,0)</f>
        <v>0</v>
      </c>
      <c r="G186" s="577">
        <f t="shared" si="255"/>
        <v>7148.9433600000011</v>
      </c>
      <c r="H186" s="577">
        <f t="shared" si="255"/>
        <v>3574.4716800000006</v>
      </c>
      <c r="I186" s="577">
        <f t="shared" si="255"/>
        <v>0</v>
      </c>
      <c r="J186" s="577">
        <f t="shared" si="255"/>
        <v>0</v>
      </c>
      <c r="K186" s="392">
        <f t="shared" si="255"/>
        <v>10723.415040000002</v>
      </c>
      <c r="L186" s="521">
        <f t="shared" si="255"/>
        <v>0</v>
      </c>
      <c r="M186" s="577">
        <f t="shared" si="255"/>
        <v>0</v>
      </c>
      <c r="N186" s="577">
        <f t="shared" si="255"/>
        <v>0</v>
      </c>
      <c r="O186" s="392">
        <f t="shared" si="255"/>
        <v>0</v>
      </c>
      <c r="P186" s="571">
        <f t="shared" si="255"/>
        <v>0</v>
      </c>
      <c r="Q186" s="572">
        <f t="shared" si="255"/>
        <v>0</v>
      </c>
      <c r="R186" s="572">
        <f t="shared" si="255"/>
        <v>0</v>
      </c>
      <c r="S186" s="87">
        <f t="shared" si="255"/>
        <v>0</v>
      </c>
      <c r="T186" s="571">
        <f t="shared" si="255"/>
        <v>7148.9433600000011</v>
      </c>
      <c r="U186" s="572">
        <f t="shared" si="255"/>
        <v>7148.9433600000011</v>
      </c>
      <c r="V186" s="87">
        <f t="shared" si="255"/>
        <v>14297.886720000002</v>
      </c>
      <c r="W186" s="375">
        <f t="shared" si="255"/>
        <v>32170.245120000007</v>
      </c>
      <c r="X186" s="517"/>
      <c r="Y186" s="376">
        <f t="shared" si="247"/>
        <v>57191.546880000009</v>
      </c>
      <c r="Z186" s="516"/>
      <c r="AA186" s="377">
        <f t="shared" si="248"/>
        <v>0</v>
      </c>
      <c r="AD186" s="438"/>
      <c r="AE186" s="438"/>
      <c r="AF186" s="438"/>
      <c r="AG186" s="438"/>
      <c r="AH186" s="438"/>
      <c r="AI186" s="438"/>
      <c r="AJ186" s="374"/>
      <c r="AK186" s="374"/>
    </row>
    <row r="187" spans="2:37" hidden="1">
      <c r="B187" s="197" t="str">
        <f t="shared" si="244"/>
        <v>Medewerker 42</v>
      </c>
      <c r="C187" s="198"/>
      <c r="D187" s="517">
        <f t="shared" si="245"/>
        <v>0</v>
      </c>
      <c r="E187" s="517"/>
      <c r="F187" s="521">
        <f t="shared" ref="F187:W187" si="256">IFERROR((F76/$Y76)*$AK76,0)</f>
        <v>0</v>
      </c>
      <c r="G187" s="577">
        <f t="shared" si="256"/>
        <v>0</v>
      </c>
      <c r="H187" s="577">
        <f t="shared" si="256"/>
        <v>0</v>
      </c>
      <c r="I187" s="577">
        <f t="shared" si="256"/>
        <v>0</v>
      </c>
      <c r="J187" s="577">
        <f t="shared" si="256"/>
        <v>0</v>
      </c>
      <c r="K187" s="392">
        <f t="shared" si="256"/>
        <v>0</v>
      </c>
      <c r="L187" s="521">
        <f t="shared" si="256"/>
        <v>0</v>
      </c>
      <c r="M187" s="577">
        <f t="shared" si="256"/>
        <v>0</v>
      </c>
      <c r="N187" s="577">
        <f t="shared" si="256"/>
        <v>0</v>
      </c>
      <c r="O187" s="392">
        <f t="shared" si="256"/>
        <v>0</v>
      </c>
      <c r="P187" s="571">
        <f t="shared" si="256"/>
        <v>0</v>
      </c>
      <c r="Q187" s="572">
        <f t="shared" si="256"/>
        <v>0</v>
      </c>
      <c r="R187" s="572">
        <f t="shared" si="256"/>
        <v>0</v>
      </c>
      <c r="S187" s="87">
        <f t="shared" si="256"/>
        <v>0</v>
      </c>
      <c r="T187" s="571">
        <f t="shared" si="256"/>
        <v>0</v>
      </c>
      <c r="U187" s="572">
        <f t="shared" si="256"/>
        <v>0</v>
      </c>
      <c r="V187" s="87">
        <f t="shared" si="256"/>
        <v>0</v>
      </c>
      <c r="W187" s="375">
        <f t="shared" si="256"/>
        <v>0</v>
      </c>
      <c r="X187" s="517"/>
      <c r="Y187" s="376">
        <f t="shared" si="247"/>
        <v>0</v>
      </c>
      <c r="Z187" s="516"/>
      <c r="AA187" s="377">
        <f t="shared" si="248"/>
        <v>0</v>
      </c>
      <c r="AD187" s="438"/>
      <c r="AE187" s="438"/>
      <c r="AF187" s="438"/>
      <c r="AG187" s="438"/>
      <c r="AH187" s="438"/>
      <c r="AI187" s="438"/>
      <c r="AJ187" s="374"/>
      <c r="AK187" s="374"/>
    </row>
    <row r="188" spans="2:37" hidden="1">
      <c r="B188" s="197" t="str">
        <f t="shared" si="244"/>
        <v>Medewerker 43</v>
      </c>
      <c r="C188" s="198"/>
      <c r="D188" s="517">
        <f t="shared" si="245"/>
        <v>0</v>
      </c>
      <c r="E188" s="517"/>
      <c r="F188" s="521">
        <f t="shared" ref="F188:W188" si="257">IFERROR((F77/$Y77)*$AK77,0)</f>
        <v>0</v>
      </c>
      <c r="G188" s="577">
        <f t="shared" si="257"/>
        <v>0</v>
      </c>
      <c r="H188" s="577">
        <f t="shared" si="257"/>
        <v>0</v>
      </c>
      <c r="I188" s="577">
        <f t="shared" si="257"/>
        <v>0</v>
      </c>
      <c r="J188" s="577">
        <f t="shared" si="257"/>
        <v>0</v>
      </c>
      <c r="K188" s="392">
        <f t="shared" si="257"/>
        <v>0</v>
      </c>
      <c r="L188" s="521">
        <f t="shared" si="257"/>
        <v>0</v>
      </c>
      <c r="M188" s="577">
        <f t="shared" si="257"/>
        <v>0</v>
      </c>
      <c r="N188" s="577">
        <f t="shared" si="257"/>
        <v>0</v>
      </c>
      <c r="O188" s="392">
        <f t="shared" si="257"/>
        <v>0</v>
      </c>
      <c r="P188" s="571">
        <f t="shared" si="257"/>
        <v>0</v>
      </c>
      <c r="Q188" s="572">
        <f t="shared" si="257"/>
        <v>0</v>
      </c>
      <c r="R188" s="572">
        <f t="shared" si="257"/>
        <v>0</v>
      </c>
      <c r="S188" s="87">
        <f t="shared" si="257"/>
        <v>0</v>
      </c>
      <c r="T188" s="571">
        <f t="shared" si="257"/>
        <v>0</v>
      </c>
      <c r="U188" s="572">
        <f t="shared" si="257"/>
        <v>0</v>
      </c>
      <c r="V188" s="87">
        <f t="shared" si="257"/>
        <v>0</v>
      </c>
      <c r="W188" s="375">
        <f t="shared" si="257"/>
        <v>0</v>
      </c>
      <c r="X188" s="517"/>
      <c r="Y188" s="376">
        <f t="shared" si="247"/>
        <v>0</v>
      </c>
      <c r="Z188" s="516"/>
      <c r="AA188" s="377">
        <f t="shared" si="248"/>
        <v>0</v>
      </c>
      <c r="AD188" s="438"/>
      <c r="AE188" s="438"/>
      <c r="AF188" s="438"/>
      <c r="AG188" s="438"/>
      <c r="AH188" s="438"/>
      <c r="AI188" s="438"/>
      <c r="AJ188" s="374"/>
      <c r="AK188" s="374"/>
    </row>
    <row r="189" spans="2:37" hidden="1">
      <c r="B189" s="197" t="str">
        <f t="shared" si="244"/>
        <v>Medewerker 44</v>
      </c>
      <c r="C189" s="198"/>
      <c r="D189" s="517">
        <f t="shared" si="245"/>
        <v>0</v>
      </c>
      <c r="E189" s="517"/>
      <c r="F189" s="521">
        <f t="shared" ref="F189:W189" si="258">IFERROR((F78/$Y78)*$AK78,0)</f>
        <v>0</v>
      </c>
      <c r="G189" s="577">
        <f t="shared" si="258"/>
        <v>0</v>
      </c>
      <c r="H189" s="577">
        <f t="shared" si="258"/>
        <v>0</v>
      </c>
      <c r="I189" s="577">
        <f t="shared" si="258"/>
        <v>0</v>
      </c>
      <c r="J189" s="577">
        <f t="shared" si="258"/>
        <v>0</v>
      </c>
      <c r="K189" s="392">
        <f t="shared" si="258"/>
        <v>0</v>
      </c>
      <c r="L189" s="521">
        <f t="shared" si="258"/>
        <v>0</v>
      </c>
      <c r="M189" s="577">
        <f t="shared" si="258"/>
        <v>0</v>
      </c>
      <c r="N189" s="577">
        <f t="shared" si="258"/>
        <v>0</v>
      </c>
      <c r="O189" s="392">
        <f t="shared" si="258"/>
        <v>0</v>
      </c>
      <c r="P189" s="571">
        <f t="shared" si="258"/>
        <v>0</v>
      </c>
      <c r="Q189" s="572">
        <f t="shared" si="258"/>
        <v>0</v>
      </c>
      <c r="R189" s="572">
        <f t="shared" si="258"/>
        <v>0</v>
      </c>
      <c r="S189" s="87">
        <f t="shared" si="258"/>
        <v>0</v>
      </c>
      <c r="T189" s="571">
        <f t="shared" si="258"/>
        <v>0</v>
      </c>
      <c r="U189" s="572">
        <f t="shared" si="258"/>
        <v>0</v>
      </c>
      <c r="V189" s="87">
        <f t="shared" si="258"/>
        <v>0</v>
      </c>
      <c r="W189" s="375">
        <f t="shared" si="258"/>
        <v>0</v>
      </c>
      <c r="X189" s="517"/>
      <c r="Y189" s="376">
        <f t="shared" si="247"/>
        <v>0</v>
      </c>
      <c r="Z189" s="516"/>
      <c r="AA189" s="377">
        <f t="shared" si="248"/>
        <v>0</v>
      </c>
      <c r="AD189" s="438"/>
      <c r="AE189" s="438"/>
      <c r="AF189" s="438"/>
      <c r="AG189" s="438"/>
      <c r="AH189" s="438"/>
      <c r="AI189" s="438"/>
      <c r="AJ189" s="374"/>
      <c r="AK189" s="374"/>
    </row>
    <row r="190" spans="2:37" hidden="1">
      <c r="B190" s="197" t="str">
        <f t="shared" si="244"/>
        <v>Medewerker 45</v>
      </c>
      <c r="C190" s="198"/>
      <c r="D190" s="517">
        <f t="shared" si="245"/>
        <v>0</v>
      </c>
      <c r="E190" s="517"/>
      <c r="F190" s="521">
        <f t="shared" ref="F190:W190" si="259">IFERROR((F79/$Y79)*$AK79,0)</f>
        <v>0</v>
      </c>
      <c r="G190" s="577">
        <f t="shared" si="259"/>
        <v>0</v>
      </c>
      <c r="H190" s="577">
        <f t="shared" si="259"/>
        <v>0</v>
      </c>
      <c r="I190" s="577">
        <f t="shared" si="259"/>
        <v>0</v>
      </c>
      <c r="J190" s="577">
        <f t="shared" si="259"/>
        <v>0</v>
      </c>
      <c r="K190" s="392">
        <f t="shared" si="259"/>
        <v>0</v>
      </c>
      <c r="L190" s="521">
        <f t="shared" si="259"/>
        <v>0</v>
      </c>
      <c r="M190" s="577">
        <f t="shared" si="259"/>
        <v>0</v>
      </c>
      <c r="N190" s="577">
        <f t="shared" si="259"/>
        <v>0</v>
      </c>
      <c r="O190" s="392">
        <f t="shared" si="259"/>
        <v>0</v>
      </c>
      <c r="P190" s="571">
        <f t="shared" si="259"/>
        <v>0</v>
      </c>
      <c r="Q190" s="572">
        <f t="shared" si="259"/>
        <v>0</v>
      </c>
      <c r="R190" s="572">
        <f t="shared" si="259"/>
        <v>0</v>
      </c>
      <c r="S190" s="87">
        <f t="shared" si="259"/>
        <v>0</v>
      </c>
      <c r="T190" s="571">
        <f t="shared" si="259"/>
        <v>0</v>
      </c>
      <c r="U190" s="572">
        <f t="shared" si="259"/>
        <v>0</v>
      </c>
      <c r="V190" s="87">
        <f t="shared" si="259"/>
        <v>0</v>
      </c>
      <c r="W190" s="375">
        <f t="shared" si="259"/>
        <v>0</v>
      </c>
      <c r="X190" s="517"/>
      <c r="Y190" s="376">
        <f t="shared" si="247"/>
        <v>0</v>
      </c>
      <c r="Z190" s="516"/>
      <c r="AA190" s="377">
        <f t="shared" si="248"/>
        <v>0</v>
      </c>
      <c r="AD190" s="438"/>
      <c r="AE190" s="438"/>
      <c r="AF190" s="438"/>
      <c r="AG190" s="438"/>
      <c r="AH190" s="438"/>
      <c r="AI190" s="438"/>
      <c r="AJ190" s="374"/>
      <c r="AK190" s="374"/>
    </row>
    <row r="191" spans="2:37" hidden="1">
      <c r="B191" s="197" t="str">
        <f t="shared" si="244"/>
        <v>Medewerker 46</v>
      </c>
      <c r="C191" s="198"/>
      <c r="D191" s="517">
        <f t="shared" si="245"/>
        <v>0</v>
      </c>
      <c r="E191" s="517"/>
      <c r="F191" s="521">
        <f t="shared" ref="F191:W191" si="260">IFERROR((F80/$Y80)*$AK80,0)</f>
        <v>0</v>
      </c>
      <c r="G191" s="577">
        <f t="shared" si="260"/>
        <v>0</v>
      </c>
      <c r="H191" s="577">
        <f t="shared" si="260"/>
        <v>0</v>
      </c>
      <c r="I191" s="577">
        <f t="shared" si="260"/>
        <v>0</v>
      </c>
      <c r="J191" s="577">
        <f t="shared" si="260"/>
        <v>0</v>
      </c>
      <c r="K191" s="392">
        <f t="shared" si="260"/>
        <v>0</v>
      </c>
      <c r="L191" s="521">
        <f t="shared" si="260"/>
        <v>0</v>
      </c>
      <c r="M191" s="577">
        <f t="shared" si="260"/>
        <v>0</v>
      </c>
      <c r="N191" s="577">
        <f t="shared" si="260"/>
        <v>0</v>
      </c>
      <c r="O191" s="392">
        <f t="shared" si="260"/>
        <v>0</v>
      </c>
      <c r="P191" s="571">
        <f t="shared" si="260"/>
        <v>0</v>
      </c>
      <c r="Q191" s="572">
        <f t="shared" si="260"/>
        <v>0</v>
      </c>
      <c r="R191" s="572">
        <f t="shared" si="260"/>
        <v>0</v>
      </c>
      <c r="S191" s="87">
        <f t="shared" si="260"/>
        <v>0</v>
      </c>
      <c r="T191" s="571">
        <f t="shared" si="260"/>
        <v>0</v>
      </c>
      <c r="U191" s="572">
        <f t="shared" si="260"/>
        <v>0</v>
      </c>
      <c r="V191" s="87">
        <f t="shared" si="260"/>
        <v>0</v>
      </c>
      <c r="W191" s="375">
        <f t="shared" si="260"/>
        <v>0</v>
      </c>
      <c r="X191" s="517"/>
      <c r="Y191" s="376">
        <f t="shared" si="247"/>
        <v>0</v>
      </c>
      <c r="Z191" s="516"/>
      <c r="AA191" s="377">
        <f t="shared" si="248"/>
        <v>0</v>
      </c>
      <c r="AD191" s="438"/>
      <c r="AE191" s="438"/>
      <c r="AF191" s="438"/>
      <c r="AG191" s="438"/>
      <c r="AH191" s="438"/>
      <c r="AI191" s="438"/>
      <c r="AJ191" s="374"/>
      <c r="AK191" s="374"/>
    </row>
    <row r="192" spans="2:37" hidden="1">
      <c r="B192" s="197" t="str">
        <f t="shared" si="244"/>
        <v>Medewerker 47</v>
      </c>
      <c r="C192" s="198"/>
      <c r="D192" s="517">
        <f t="shared" si="245"/>
        <v>0</v>
      </c>
      <c r="E192" s="517"/>
      <c r="F192" s="521">
        <f t="shared" ref="F192:W192" si="261">IFERROR((F81/$Y81)*$AK81,0)</f>
        <v>0</v>
      </c>
      <c r="G192" s="577">
        <f t="shared" si="261"/>
        <v>0</v>
      </c>
      <c r="H192" s="577">
        <f t="shared" si="261"/>
        <v>0</v>
      </c>
      <c r="I192" s="577">
        <f t="shared" si="261"/>
        <v>0</v>
      </c>
      <c r="J192" s="577">
        <f t="shared" si="261"/>
        <v>0</v>
      </c>
      <c r="K192" s="392">
        <f t="shared" si="261"/>
        <v>0</v>
      </c>
      <c r="L192" s="521">
        <f t="shared" si="261"/>
        <v>0</v>
      </c>
      <c r="M192" s="577">
        <f t="shared" si="261"/>
        <v>0</v>
      </c>
      <c r="N192" s="577">
        <f t="shared" si="261"/>
        <v>0</v>
      </c>
      <c r="O192" s="392">
        <f t="shared" si="261"/>
        <v>0</v>
      </c>
      <c r="P192" s="571">
        <f t="shared" si="261"/>
        <v>0</v>
      </c>
      <c r="Q192" s="572">
        <f t="shared" si="261"/>
        <v>0</v>
      </c>
      <c r="R192" s="572">
        <f t="shared" si="261"/>
        <v>0</v>
      </c>
      <c r="S192" s="87">
        <f t="shared" si="261"/>
        <v>0</v>
      </c>
      <c r="T192" s="571">
        <f t="shared" si="261"/>
        <v>0</v>
      </c>
      <c r="U192" s="572">
        <f t="shared" si="261"/>
        <v>0</v>
      </c>
      <c r="V192" s="87">
        <f t="shared" si="261"/>
        <v>0</v>
      </c>
      <c r="W192" s="375">
        <f t="shared" si="261"/>
        <v>0</v>
      </c>
      <c r="X192" s="517"/>
      <c r="Y192" s="376">
        <f t="shared" si="247"/>
        <v>0</v>
      </c>
      <c r="Z192" s="516"/>
      <c r="AA192" s="377">
        <f t="shared" si="248"/>
        <v>0</v>
      </c>
      <c r="AD192" s="438"/>
      <c r="AE192" s="438"/>
      <c r="AF192" s="438"/>
      <c r="AG192" s="438"/>
      <c r="AH192" s="438"/>
      <c r="AI192" s="438"/>
      <c r="AJ192" s="374"/>
      <c r="AK192" s="374"/>
    </row>
    <row r="193" spans="2:37" hidden="1">
      <c r="B193" s="197" t="str">
        <f t="shared" si="244"/>
        <v>Medewerker 48</v>
      </c>
      <c r="C193" s="198"/>
      <c r="D193" s="517">
        <f t="shared" si="245"/>
        <v>0</v>
      </c>
      <c r="E193" s="517"/>
      <c r="F193" s="521">
        <f t="shared" ref="F193:W193" si="262">IFERROR((F82/$Y82)*$AK82,0)</f>
        <v>0</v>
      </c>
      <c r="G193" s="577">
        <f t="shared" si="262"/>
        <v>0</v>
      </c>
      <c r="H193" s="577">
        <f t="shared" si="262"/>
        <v>0</v>
      </c>
      <c r="I193" s="577">
        <f t="shared" si="262"/>
        <v>0</v>
      </c>
      <c r="J193" s="577">
        <f t="shared" si="262"/>
        <v>0</v>
      </c>
      <c r="K193" s="392">
        <f t="shared" si="262"/>
        <v>0</v>
      </c>
      <c r="L193" s="521">
        <f t="shared" si="262"/>
        <v>0</v>
      </c>
      <c r="M193" s="577">
        <f t="shared" si="262"/>
        <v>0</v>
      </c>
      <c r="N193" s="577">
        <f t="shared" si="262"/>
        <v>0</v>
      </c>
      <c r="O193" s="392">
        <f t="shared" si="262"/>
        <v>0</v>
      </c>
      <c r="P193" s="571">
        <f t="shared" si="262"/>
        <v>0</v>
      </c>
      <c r="Q193" s="572">
        <f t="shared" si="262"/>
        <v>0</v>
      </c>
      <c r="R193" s="572">
        <f t="shared" si="262"/>
        <v>0</v>
      </c>
      <c r="S193" s="87">
        <f t="shared" si="262"/>
        <v>0</v>
      </c>
      <c r="T193" s="571">
        <f t="shared" si="262"/>
        <v>0</v>
      </c>
      <c r="U193" s="572">
        <f t="shared" si="262"/>
        <v>0</v>
      </c>
      <c r="V193" s="87">
        <f t="shared" si="262"/>
        <v>0</v>
      </c>
      <c r="W193" s="375">
        <f t="shared" si="262"/>
        <v>0</v>
      </c>
      <c r="X193" s="517"/>
      <c r="Y193" s="376">
        <f t="shared" si="247"/>
        <v>0</v>
      </c>
      <c r="Z193" s="516"/>
      <c r="AA193" s="377">
        <f t="shared" si="248"/>
        <v>0</v>
      </c>
      <c r="AD193" s="438"/>
      <c r="AE193" s="438"/>
      <c r="AF193" s="438"/>
      <c r="AG193" s="438"/>
      <c r="AH193" s="438"/>
      <c r="AI193" s="438"/>
      <c r="AJ193" s="374"/>
      <c r="AK193" s="374"/>
    </row>
    <row r="194" spans="2:37" hidden="1">
      <c r="B194" s="197" t="str">
        <f t="shared" si="244"/>
        <v>Medewerker 49</v>
      </c>
      <c r="C194" s="198"/>
      <c r="D194" s="517">
        <f t="shared" si="245"/>
        <v>0</v>
      </c>
      <c r="E194" s="517"/>
      <c r="F194" s="521">
        <f t="shared" ref="F194:W194" si="263">IFERROR((F83/$Y83)*$AK83,0)</f>
        <v>0</v>
      </c>
      <c r="G194" s="577">
        <f t="shared" si="263"/>
        <v>0</v>
      </c>
      <c r="H194" s="577">
        <f t="shared" si="263"/>
        <v>0</v>
      </c>
      <c r="I194" s="577">
        <f t="shared" si="263"/>
        <v>0</v>
      </c>
      <c r="J194" s="577">
        <f t="shared" si="263"/>
        <v>0</v>
      </c>
      <c r="K194" s="392">
        <f t="shared" si="263"/>
        <v>0</v>
      </c>
      <c r="L194" s="521">
        <f t="shared" si="263"/>
        <v>0</v>
      </c>
      <c r="M194" s="577">
        <f t="shared" si="263"/>
        <v>0</v>
      </c>
      <c r="N194" s="577">
        <f t="shared" si="263"/>
        <v>0</v>
      </c>
      <c r="O194" s="392">
        <f t="shared" si="263"/>
        <v>0</v>
      </c>
      <c r="P194" s="571">
        <f t="shared" si="263"/>
        <v>0</v>
      </c>
      <c r="Q194" s="572">
        <f t="shared" si="263"/>
        <v>0</v>
      </c>
      <c r="R194" s="572">
        <f t="shared" si="263"/>
        <v>0</v>
      </c>
      <c r="S194" s="87">
        <f t="shared" si="263"/>
        <v>0</v>
      </c>
      <c r="T194" s="571">
        <f t="shared" si="263"/>
        <v>0</v>
      </c>
      <c r="U194" s="572">
        <f t="shared" si="263"/>
        <v>0</v>
      </c>
      <c r="V194" s="87">
        <f t="shared" si="263"/>
        <v>0</v>
      </c>
      <c r="W194" s="375">
        <f t="shared" si="263"/>
        <v>0</v>
      </c>
      <c r="X194" s="517"/>
      <c r="Y194" s="376">
        <f t="shared" si="247"/>
        <v>0</v>
      </c>
      <c r="Z194" s="516"/>
      <c r="AA194" s="377">
        <f t="shared" si="248"/>
        <v>0</v>
      </c>
      <c r="AD194" s="438"/>
      <c r="AE194" s="438"/>
      <c r="AF194" s="438"/>
      <c r="AG194" s="438"/>
      <c r="AH194" s="438"/>
      <c r="AI194" s="438"/>
      <c r="AJ194" s="374"/>
      <c r="AK194" s="374"/>
    </row>
    <row r="195" spans="2:37" hidden="1">
      <c r="B195" s="197" t="str">
        <f t="shared" si="244"/>
        <v>Medewerker 50</v>
      </c>
      <c r="C195" s="198"/>
      <c r="D195" s="517">
        <f t="shared" si="245"/>
        <v>0</v>
      </c>
      <c r="E195" s="517"/>
      <c r="F195" s="521">
        <f t="shared" ref="F195:W195" si="264">IFERROR((F84/$Y84)*$AK84,0)</f>
        <v>0</v>
      </c>
      <c r="G195" s="577">
        <f t="shared" si="264"/>
        <v>0</v>
      </c>
      <c r="H195" s="577">
        <f t="shared" si="264"/>
        <v>0</v>
      </c>
      <c r="I195" s="577">
        <f t="shared" si="264"/>
        <v>0</v>
      </c>
      <c r="J195" s="577">
        <f t="shared" si="264"/>
        <v>0</v>
      </c>
      <c r="K195" s="392">
        <f t="shared" si="264"/>
        <v>0</v>
      </c>
      <c r="L195" s="521">
        <f t="shared" si="264"/>
        <v>0</v>
      </c>
      <c r="M195" s="577">
        <f t="shared" si="264"/>
        <v>0</v>
      </c>
      <c r="N195" s="577">
        <f t="shared" si="264"/>
        <v>0</v>
      </c>
      <c r="O195" s="392">
        <f t="shared" si="264"/>
        <v>0</v>
      </c>
      <c r="P195" s="571">
        <f t="shared" si="264"/>
        <v>0</v>
      </c>
      <c r="Q195" s="572">
        <f t="shared" si="264"/>
        <v>0</v>
      </c>
      <c r="R195" s="572">
        <f t="shared" si="264"/>
        <v>0</v>
      </c>
      <c r="S195" s="87">
        <f t="shared" si="264"/>
        <v>0</v>
      </c>
      <c r="T195" s="571">
        <f t="shared" si="264"/>
        <v>0</v>
      </c>
      <c r="U195" s="572">
        <f t="shared" si="264"/>
        <v>0</v>
      </c>
      <c r="V195" s="87">
        <f t="shared" si="264"/>
        <v>0</v>
      </c>
      <c r="W195" s="375">
        <f t="shared" si="264"/>
        <v>0</v>
      </c>
      <c r="X195" s="517"/>
      <c r="Y195" s="376">
        <f t="shared" si="247"/>
        <v>0</v>
      </c>
      <c r="Z195" s="516"/>
      <c r="AA195" s="377">
        <f t="shared" si="248"/>
        <v>0</v>
      </c>
      <c r="AD195" s="438"/>
      <c r="AE195" s="438"/>
      <c r="AF195" s="438"/>
      <c r="AG195" s="438"/>
      <c r="AH195" s="438"/>
      <c r="AI195" s="438"/>
      <c r="AJ195" s="374"/>
      <c r="AK195" s="374"/>
    </row>
    <row r="196" spans="2:37" hidden="1">
      <c r="B196" s="197" t="str">
        <f t="shared" si="244"/>
        <v>Medewerker 51</v>
      </c>
      <c r="C196" s="198"/>
      <c r="D196" s="517">
        <f t="shared" si="245"/>
        <v>0</v>
      </c>
      <c r="E196" s="517"/>
      <c r="F196" s="521">
        <f t="shared" ref="F196:W196" si="265">IFERROR((F85/$Y85)*$AK85,0)</f>
        <v>0</v>
      </c>
      <c r="G196" s="577">
        <f t="shared" si="265"/>
        <v>0</v>
      </c>
      <c r="H196" s="577">
        <f t="shared" si="265"/>
        <v>0</v>
      </c>
      <c r="I196" s="577">
        <f t="shared" si="265"/>
        <v>0</v>
      </c>
      <c r="J196" s="577">
        <f t="shared" si="265"/>
        <v>0</v>
      </c>
      <c r="K196" s="392">
        <f t="shared" si="265"/>
        <v>0</v>
      </c>
      <c r="L196" s="521">
        <f t="shared" si="265"/>
        <v>0</v>
      </c>
      <c r="M196" s="577">
        <f t="shared" si="265"/>
        <v>0</v>
      </c>
      <c r="N196" s="577">
        <f t="shared" si="265"/>
        <v>0</v>
      </c>
      <c r="O196" s="392">
        <f t="shared" si="265"/>
        <v>0</v>
      </c>
      <c r="P196" s="571">
        <f t="shared" si="265"/>
        <v>0</v>
      </c>
      <c r="Q196" s="572">
        <f t="shared" si="265"/>
        <v>0</v>
      </c>
      <c r="R196" s="572">
        <f t="shared" si="265"/>
        <v>0</v>
      </c>
      <c r="S196" s="87">
        <f t="shared" si="265"/>
        <v>0</v>
      </c>
      <c r="T196" s="571">
        <f t="shared" si="265"/>
        <v>0</v>
      </c>
      <c r="U196" s="572">
        <f t="shared" si="265"/>
        <v>0</v>
      </c>
      <c r="V196" s="87">
        <f t="shared" si="265"/>
        <v>0</v>
      </c>
      <c r="W196" s="375">
        <f t="shared" si="265"/>
        <v>0</v>
      </c>
      <c r="X196" s="517"/>
      <c r="Y196" s="376">
        <f t="shared" si="247"/>
        <v>0</v>
      </c>
      <c r="Z196" s="516"/>
      <c r="AA196" s="377">
        <f t="shared" si="248"/>
        <v>0</v>
      </c>
      <c r="AD196" s="438"/>
      <c r="AE196" s="438"/>
      <c r="AF196" s="438"/>
      <c r="AG196" s="438"/>
      <c r="AH196" s="438"/>
      <c r="AI196" s="438"/>
      <c r="AJ196" s="374"/>
      <c r="AK196" s="374"/>
    </row>
    <row r="197" spans="2:37" hidden="1">
      <c r="B197" s="197" t="str">
        <f t="shared" si="244"/>
        <v>Medewerker 52</v>
      </c>
      <c r="C197" s="198"/>
      <c r="D197" s="517">
        <f t="shared" si="245"/>
        <v>0</v>
      </c>
      <c r="E197" s="517"/>
      <c r="F197" s="521">
        <f t="shared" ref="F197:W197" si="266">IFERROR((F86/$Y86)*$AK86,0)</f>
        <v>0</v>
      </c>
      <c r="G197" s="577">
        <f t="shared" si="266"/>
        <v>0</v>
      </c>
      <c r="H197" s="577">
        <f t="shared" si="266"/>
        <v>0</v>
      </c>
      <c r="I197" s="577">
        <f t="shared" si="266"/>
        <v>0</v>
      </c>
      <c r="J197" s="577">
        <f t="shared" si="266"/>
        <v>0</v>
      </c>
      <c r="K197" s="392">
        <f t="shared" si="266"/>
        <v>0</v>
      </c>
      <c r="L197" s="521">
        <f t="shared" si="266"/>
        <v>0</v>
      </c>
      <c r="M197" s="577">
        <f t="shared" si="266"/>
        <v>0</v>
      </c>
      <c r="N197" s="577">
        <f t="shared" si="266"/>
        <v>0</v>
      </c>
      <c r="O197" s="392">
        <f t="shared" si="266"/>
        <v>0</v>
      </c>
      <c r="P197" s="571">
        <f t="shared" si="266"/>
        <v>0</v>
      </c>
      <c r="Q197" s="572">
        <f t="shared" si="266"/>
        <v>0</v>
      </c>
      <c r="R197" s="572">
        <f t="shared" si="266"/>
        <v>0</v>
      </c>
      <c r="S197" s="87">
        <f t="shared" si="266"/>
        <v>0</v>
      </c>
      <c r="T197" s="571">
        <f t="shared" si="266"/>
        <v>0</v>
      </c>
      <c r="U197" s="572">
        <f t="shared" si="266"/>
        <v>0</v>
      </c>
      <c r="V197" s="87">
        <f t="shared" si="266"/>
        <v>0</v>
      </c>
      <c r="W197" s="375">
        <f t="shared" si="266"/>
        <v>0</v>
      </c>
      <c r="X197" s="517"/>
      <c r="Y197" s="376">
        <f t="shared" si="247"/>
        <v>0</v>
      </c>
      <c r="Z197" s="516"/>
      <c r="AA197" s="377">
        <f t="shared" si="248"/>
        <v>0</v>
      </c>
      <c r="AD197" s="438"/>
      <c r="AE197" s="438"/>
      <c r="AF197" s="438"/>
      <c r="AG197" s="438"/>
      <c r="AH197" s="438"/>
      <c r="AI197" s="438"/>
      <c r="AJ197" s="374"/>
      <c r="AK197" s="374"/>
    </row>
    <row r="198" spans="2:37" hidden="1">
      <c r="B198" s="197" t="str">
        <f t="shared" si="244"/>
        <v>Medewerker 53</v>
      </c>
      <c r="C198" s="198"/>
      <c r="D198" s="517">
        <f t="shared" si="245"/>
        <v>0</v>
      </c>
      <c r="E198" s="517"/>
      <c r="F198" s="521">
        <f t="shared" ref="F198:W198" si="267">IFERROR((F87/$Y87)*$AK87,0)</f>
        <v>0</v>
      </c>
      <c r="G198" s="577">
        <f t="shared" si="267"/>
        <v>0</v>
      </c>
      <c r="H198" s="577">
        <f t="shared" si="267"/>
        <v>0</v>
      </c>
      <c r="I198" s="577">
        <f t="shared" si="267"/>
        <v>0</v>
      </c>
      <c r="J198" s="577">
        <f t="shared" si="267"/>
        <v>0</v>
      </c>
      <c r="K198" s="392">
        <f t="shared" si="267"/>
        <v>0</v>
      </c>
      <c r="L198" s="521">
        <f t="shared" si="267"/>
        <v>0</v>
      </c>
      <c r="M198" s="577">
        <f t="shared" si="267"/>
        <v>0</v>
      </c>
      <c r="N198" s="577">
        <f t="shared" si="267"/>
        <v>0</v>
      </c>
      <c r="O198" s="392">
        <f t="shared" si="267"/>
        <v>0</v>
      </c>
      <c r="P198" s="521">
        <f t="shared" si="267"/>
        <v>0</v>
      </c>
      <c r="Q198" s="572">
        <f t="shared" si="267"/>
        <v>0</v>
      </c>
      <c r="R198" s="572">
        <f t="shared" si="267"/>
        <v>0</v>
      </c>
      <c r="S198" s="87">
        <f t="shared" si="267"/>
        <v>0</v>
      </c>
      <c r="T198" s="571">
        <f t="shared" si="267"/>
        <v>0</v>
      </c>
      <c r="U198" s="572">
        <f t="shared" si="267"/>
        <v>0</v>
      </c>
      <c r="V198" s="87">
        <f t="shared" si="267"/>
        <v>0</v>
      </c>
      <c r="W198" s="375">
        <f t="shared" si="267"/>
        <v>0</v>
      </c>
      <c r="X198" s="517"/>
      <c r="Y198" s="376">
        <f t="shared" si="247"/>
        <v>0</v>
      </c>
      <c r="Z198" s="516"/>
      <c r="AA198" s="377">
        <f t="shared" si="248"/>
        <v>0</v>
      </c>
      <c r="AD198" s="438"/>
      <c r="AE198" s="438"/>
      <c r="AF198" s="438"/>
      <c r="AG198" s="438"/>
      <c r="AH198" s="438"/>
      <c r="AI198" s="438"/>
      <c r="AJ198" s="374"/>
      <c r="AK198" s="374"/>
    </row>
    <row r="199" spans="2:37" hidden="1">
      <c r="B199" s="197" t="str">
        <f t="shared" si="244"/>
        <v>Medewerker 54</v>
      </c>
      <c r="C199" s="198"/>
      <c r="D199" s="517">
        <f t="shared" si="245"/>
        <v>0</v>
      </c>
      <c r="E199" s="517"/>
      <c r="F199" s="521">
        <f t="shared" ref="F199:W199" si="268">IFERROR((F88/$Y88)*$AK88,0)</f>
        <v>0</v>
      </c>
      <c r="G199" s="577">
        <f t="shared" si="268"/>
        <v>0</v>
      </c>
      <c r="H199" s="577">
        <f t="shared" si="268"/>
        <v>0</v>
      </c>
      <c r="I199" s="577">
        <f t="shared" si="268"/>
        <v>0</v>
      </c>
      <c r="J199" s="577">
        <f t="shared" si="268"/>
        <v>0</v>
      </c>
      <c r="K199" s="392">
        <f t="shared" si="268"/>
        <v>0</v>
      </c>
      <c r="L199" s="521">
        <f t="shared" si="268"/>
        <v>0</v>
      </c>
      <c r="M199" s="577">
        <f t="shared" si="268"/>
        <v>0</v>
      </c>
      <c r="N199" s="577">
        <f t="shared" si="268"/>
        <v>0</v>
      </c>
      <c r="O199" s="392">
        <f t="shared" si="268"/>
        <v>0</v>
      </c>
      <c r="P199" s="571">
        <f t="shared" si="268"/>
        <v>0</v>
      </c>
      <c r="Q199" s="572">
        <f t="shared" si="268"/>
        <v>0</v>
      </c>
      <c r="R199" s="572">
        <f t="shared" si="268"/>
        <v>0</v>
      </c>
      <c r="S199" s="87">
        <f t="shared" si="268"/>
        <v>0</v>
      </c>
      <c r="T199" s="571">
        <f t="shared" si="268"/>
        <v>0</v>
      </c>
      <c r="U199" s="572">
        <f t="shared" si="268"/>
        <v>0</v>
      </c>
      <c r="V199" s="87">
        <f t="shared" si="268"/>
        <v>0</v>
      </c>
      <c r="W199" s="375">
        <f t="shared" si="268"/>
        <v>0</v>
      </c>
      <c r="X199" s="517"/>
      <c r="Y199" s="376">
        <f t="shared" si="247"/>
        <v>0</v>
      </c>
      <c r="Z199" s="516"/>
      <c r="AA199" s="377">
        <f t="shared" si="248"/>
        <v>0</v>
      </c>
      <c r="AD199" s="438"/>
      <c r="AE199" s="438"/>
      <c r="AF199" s="438"/>
      <c r="AG199" s="438"/>
      <c r="AH199" s="438"/>
      <c r="AI199" s="438"/>
      <c r="AJ199" s="374"/>
      <c r="AK199" s="374"/>
    </row>
    <row r="200" spans="2:37" hidden="1">
      <c r="B200" s="197" t="str">
        <f t="shared" si="244"/>
        <v>Medewerker 55</v>
      </c>
      <c r="C200" s="198"/>
      <c r="D200" s="517">
        <f t="shared" si="245"/>
        <v>0</v>
      </c>
      <c r="E200" s="516"/>
      <c r="F200" s="518">
        <f t="shared" ref="F200:W200" si="269">IFERROR((F89/$Y89)*$AK89,0)</f>
        <v>0</v>
      </c>
      <c r="G200" s="516">
        <f t="shared" si="269"/>
        <v>0</v>
      </c>
      <c r="H200" s="516">
        <f t="shared" si="269"/>
        <v>0</v>
      </c>
      <c r="I200" s="516">
        <f t="shared" si="269"/>
        <v>0</v>
      </c>
      <c r="J200" s="516">
        <f t="shared" si="269"/>
        <v>0</v>
      </c>
      <c r="K200" s="392">
        <f t="shared" si="269"/>
        <v>0</v>
      </c>
      <c r="L200" s="521">
        <f t="shared" si="269"/>
        <v>0</v>
      </c>
      <c r="M200" s="577">
        <f t="shared" si="269"/>
        <v>0</v>
      </c>
      <c r="N200" s="577">
        <f t="shared" si="269"/>
        <v>0</v>
      </c>
      <c r="O200" s="392">
        <f t="shared" si="269"/>
        <v>0</v>
      </c>
      <c r="P200" s="521">
        <f t="shared" si="269"/>
        <v>0</v>
      </c>
      <c r="Q200" s="577">
        <f t="shared" si="269"/>
        <v>0</v>
      </c>
      <c r="R200" s="517">
        <f t="shared" si="269"/>
        <v>0</v>
      </c>
      <c r="S200" s="392">
        <f t="shared" si="269"/>
        <v>0</v>
      </c>
      <c r="T200" s="521">
        <f t="shared" si="269"/>
        <v>0</v>
      </c>
      <c r="U200" s="517">
        <f t="shared" si="269"/>
        <v>0</v>
      </c>
      <c r="V200" s="392">
        <f t="shared" si="269"/>
        <v>0</v>
      </c>
      <c r="W200" s="375">
        <f t="shared" si="269"/>
        <v>0</v>
      </c>
      <c r="X200" s="517"/>
      <c r="Y200" s="376">
        <f t="shared" si="247"/>
        <v>0</v>
      </c>
      <c r="Z200" s="516"/>
      <c r="AA200" s="377">
        <f t="shared" si="248"/>
        <v>0</v>
      </c>
      <c r="AD200" s="438"/>
      <c r="AE200" s="438"/>
      <c r="AF200" s="438"/>
      <c r="AG200" s="438"/>
      <c r="AH200" s="438"/>
      <c r="AI200" s="438"/>
      <c r="AJ200" s="374"/>
      <c r="AK200" s="374"/>
    </row>
    <row r="201" spans="2:37" hidden="1">
      <c r="B201" s="197" t="str">
        <f t="shared" si="244"/>
        <v>Medewerker 56</v>
      </c>
      <c r="C201" s="198"/>
      <c r="D201" s="517">
        <f t="shared" si="245"/>
        <v>0</v>
      </c>
      <c r="E201" s="516"/>
      <c r="F201" s="518">
        <f t="shared" ref="F201:W201" si="270">IFERROR((F90/$Y90)*$AK90,0)</f>
        <v>0</v>
      </c>
      <c r="G201" s="516">
        <f t="shared" si="270"/>
        <v>0</v>
      </c>
      <c r="H201" s="516">
        <f t="shared" si="270"/>
        <v>0</v>
      </c>
      <c r="I201" s="516">
        <f t="shared" si="270"/>
        <v>0</v>
      </c>
      <c r="J201" s="516">
        <f t="shared" si="270"/>
        <v>0</v>
      </c>
      <c r="K201" s="392">
        <f t="shared" si="270"/>
        <v>0</v>
      </c>
      <c r="L201" s="521">
        <f t="shared" si="270"/>
        <v>0</v>
      </c>
      <c r="M201" s="577">
        <f t="shared" si="270"/>
        <v>0</v>
      </c>
      <c r="N201" s="577">
        <f t="shared" si="270"/>
        <v>0</v>
      </c>
      <c r="O201" s="392">
        <f t="shared" si="270"/>
        <v>0</v>
      </c>
      <c r="P201" s="521">
        <f t="shared" si="270"/>
        <v>0</v>
      </c>
      <c r="Q201" s="577">
        <f t="shared" si="270"/>
        <v>0</v>
      </c>
      <c r="R201" s="517">
        <f t="shared" si="270"/>
        <v>0</v>
      </c>
      <c r="S201" s="392">
        <f t="shared" si="270"/>
        <v>0</v>
      </c>
      <c r="T201" s="521">
        <f t="shared" si="270"/>
        <v>0</v>
      </c>
      <c r="U201" s="517">
        <f t="shared" si="270"/>
        <v>0</v>
      </c>
      <c r="V201" s="392">
        <f t="shared" si="270"/>
        <v>0</v>
      </c>
      <c r="W201" s="375">
        <f t="shared" si="270"/>
        <v>0</v>
      </c>
      <c r="X201" s="517"/>
      <c r="Y201" s="376">
        <f t="shared" si="247"/>
        <v>0</v>
      </c>
      <c r="Z201" s="516"/>
      <c r="AA201" s="377">
        <f t="shared" si="248"/>
        <v>0</v>
      </c>
      <c r="AD201" s="438"/>
      <c r="AE201" s="438"/>
      <c r="AF201" s="438"/>
      <c r="AG201" s="438"/>
      <c r="AH201" s="438"/>
      <c r="AI201" s="438"/>
      <c r="AJ201" s="374"/>
      <c r="AK201" s="374"/>
    </row>
    <row r="202" spans="2:37" hidden="1">
      <c r="B202" s="197" t="str">
        <f t="shared" si="244"/>
        <v>Medewerker 57</v>
      </c>
      <c r="C202" s="198"/>
      <c r="D202" s="517">
        <f t="shared" si="245"/>
        <v>0</v>
      </c>
      <c r="E202" s="516"/>
      <c r="F202" s="518">
        <f t="shared" ref="F202:W202" si="271">IFERROR((F91/$Y91)*$AK91,0)</f>
        <v>0</v>
      </c>
      <c r="G202" s="516">
        <f t="shared" si="271"/>
        <v>0</v>
      </c>
      <c r="H202" s="516">
        <f t="shared" si="271"/>
        <v>0</v>
      </c>
      <c r="I202" s="516">
        <f t="shared" si="271"/>
        <v>0</v>
      </c>
      <c r="J202" s="516">
        <f t="shared" si="271"/>
        <v>0</v>
      </c>
      <c r="K202" s="392">
        <f t="shared" si="271"/>
        <v>0</v>
      </c>
      <c r="L202" s="521">
        <f t="shared" si="271"/>
        <v>0</v>
      </c>
      <c r="M202" s="577">
        <f t="shared" si="271"/>
        <v>0</v>
      </c>
      <c r="N202" s="577">
        <f t="shared" si="271"/>
        <v>0</v>
      </c>
      <c r="O202" s="392">
        <f t="shared" si="271"/>
        <v>0</v>
      </c>
      <c r="P202" s="521">
        <f t="shared" si="271"/>
        <v>0</v>
      </c>
      <c r="Q202" s="577">
        <f t="shared" si="271"/>
        <v>0</v>
      </c>
      <c r="R202" s="517">
        <f t="shared" si="271"/>
        <v>0</v>
      </c>
      <c r="S202" s="392">
        <f t="shared" si="271"/>
        <v>0</v>
      </c>
      <c r="T202" s="521">
        <f t="shared" si="271"/>
        <v>0</v>
      </c>
      <c r="U202" s="517">
        <f t="shared" si="271"/>
        <v>0</v>
      </c>
      <c r="V202" s="392">
        <f t="shared" si="271"/>
        <v>0</v>
      </c>
      <c r="W202" s="375">
        <f t="shared" si="271"/>
        <v>0</v>
      </c>
      <c r="X202" s="517"/>
      <c r="Y202" s="376">
        <f t="shared" si="247"/>
        <v>0</v>
      </c>
      <c r="Z202" s="516"/>
      <c r="AA202" s="377">
        <f t="shared" si="248"/>
        <v>0</v>
      </c>
      <c r="AD202" s="438"/>
      <c r="AE202" s="438"/>
      <c r="AF202" s="438"/>
      <c r="AG202" s="438"/>
      <c r="AH202" s="438"/>
      <c r="AI202" s="438"/>
      <c r="AJ202" s="374"/>
      <c r="AK202" s="374"/>
    </row>
    <row r="203" spans="2:37" hidden="1">
      <c r="B203" s="197" t="str">
        <f t="shared" si="244"/>
        <v>Medewerker 58</v>
      </c>
      <c r="C203" s="198"/>
      <c r="D203" s="517">
        <f t="shared" si="245"/>
        <v>0</v>
      </c>
      <c r="E203" s="516"/>
      <c r="F203" s="518">
        <f t="shared" ref="F203:W203" si="272">IFERROR((F92/$Y92)*$AK92,0)</f>
        <v>0</v>
      </c>
      <c r="G203" s="516">
        <f t="shared" si="272"/>
        <v>0</v>
      </c>
      <c r="H203" s="516">
        <f t="shared" si="272"/>
        <v>0</v>
      </c>
      <c r="I203" s="516">
        <f t="shared" si="272"/>
        <v>0</v>
      </c>
      <c r="J203" s="516">
        <f t="shared" si="272"/>
        <v>0</v>
      </c>
      <c r="K203" s="392">
        <f t="shared" si="272"/>
        <v>0</v>
      </c>
      <c r="L203" s="521">
        <f t="shared" si="272"/>
        <v>0</v>
      </c>
      <c r="M203" s="577">
        <f t="shared" si="272"/>
        <v>0</v>
      </c>
      <c r="N203" s="577">
        <f t="shared" si="272"/>
        <v>0</v>
      </c>
      <c r="O203" s="392">
        <f t="shared" si="272"/>
        <v>0</v>
      </c>
      <c r="P203" s="521">
        <f t="shared" si="272"/>
        <v>0</v>
      </c>
      <c r="Q203" s="577">
        <f t="shared" si="272"/>
        <v>0</v>
      </c>
      <c r="R203" s="517">
        <f t="shared" si="272"/>
        <v>0</v>
      </c>
      <c r="S203" s="392">
        <f t="shared" si="272"/>
        <v>0</v>
      </c>
      <c r="T203" s="521">
        <f t="shared" si="272"/>
        <v>0</v>
      </c>
      <c r="U203" s="517">
        <f t="shared" si="272"/>
        <v>0</v>
      </c>
      <c r="V203" s="392">
        <f t="shared" si="272"/>
        <v>0</v>
      </c>
      <c r="W203" s="375">
        <f t="shared" si="272"/>
        <v>0</v>
      </c>
      <c r="X203" s="517"/>
      <c r="Y203" s="376">
        <f t="shared" si="247"/>
        <v>0</v>
      </c>
      <c r="Z203" s="516"/>
      <c r="AA203" s="377">
        <f t="shared" si="248"/>
        <v>0</v>
      </c>
      <c r="AD203" s="438"/>
      <c r="AE203" s="438"/>
      <c r="AF203" s="438"/>
      <c r="AG203" s="438"/>
      <c r="AH203" s="438"/>
      <c r="AI203" s="438"/>
      <c r="AJ203" s="374"/>
      <c r="AK203" s="374"/>
    </row>
    <row r="204" spans="2:37" hidden="1">
      <c r="B204" s="197" t="str">
        <f t="shared" si="244"/>
        <v>Medewerker 59</v>
      </c>
      <c r="C204" s="198"/>
      <c r="D204" s="517">
        <f t="shared" si="245"/>
        <v>0</v>
      </c>
      <c r="E204" s="516"/>
      <c r="F204" s="518">
        <f t="shared" ref="F204:W204" si="273">IFERROR((F93/$Y93)*$AK93,0)</f>
        <v>0</v>
      </c>
      <c r="G204" s="516">
        <f t="shared" si="273"/>
        <v>0</v>
      </c>
      <c r="H204" s="516">
        <f t="shared" si="273"/>
        <v>0</v>
      </c>
      <c r="I204" s="516">
        <f t="shared" si="273"/>
        <v>0</v>
      </c>
      <c r="J204" s="516">
        <f t="shared" si="273"/>
        <v>0</v>
      </c>
      <c r="K204" s="392">
        <f t="shared" si="273"/>
        <v>0</v>
      </c>
      <c r="L204" s="521">
        <f t="shared" si="273"/>
        <v>0</v>
      </c>
      <c r="M204" s="577">
        <f t="shared" si="273"/>
        <v>0</v>
      </c>
      <c r="N204" s="577">
        <f t="shared" si="273"/>
        <v>0</v>
      </c>
      <c r="O204" s="392">
        <f t="shared" si="273"/>
        <v>0</v>
      </c>
      <c r="P204" s="521">
        <f t="shared" si="273"/>
        <v>0</v>
      </c>
      <c r="Q204" s="577">
        <f t="shared" si="273"/>
        <v>0</v>
      </c>
      <c r="R204" s="517">
        <f t="shared" si="273"/>
        <v>0</v>
      </c>
      <c r="S204" s="392">
        <f t="shared" si="273"/>
        <v>0</v>
      </c>
      <c r="T204" s="521">
        <f t="shared" si="273"/>
        <v>0</v>
      </c>
      <c r="U204" s="517">
        <f t="shared" si="273"/>
        <v>0</v>
      </c>
      <c r="V204" s="392">
        <f t="shared" si="273"/>
        <v>0</v>
      </c>
      <c r="W204" s="375">
        <f t="shared" si="273"/>
        <v>0</v>
      </c>
      <c r="X204" s="517"/>
      <c r="Y204" s="376">
        <f t="shared" si="247"/>
        <v>0</v>
      </c>
      <c r="Z204" s="516"/>
      <c r="AA204" s="377">
        <f t="shared" si="248"/>
        <v>0</v>
      </c>
      <c r="AD204" s="438"/>
      <c r="AE204" s="438"/>
      <c r="AF204" s="438"/>
      <c r="AG204" s="438"/>
      <c r="AH204" s="438"/>
      <c r="AI204" s="438"/>
      <c r="AJ204" s="374"/>
      <c r="AK204" s="374"/>
    </row>
    <row r="205" spans="2:37" hidden="1">
      <c r="B205" s="197" t="str">
        <f t="shared" si="244"/>
        <v>Medewerker 60</v>
      </c>
      <c r="C205" s="198"/>
      <c r="D205" s="517">
        <f t="shared" si="245"/>
        <v>0</v>
      </c>
      <c r="E205" s="516"/>
      <c r="F205" s="518">
        <f t="shared" ref="F205:W205" si="274">IFERROR((F94/$Y94)*$AK94,0)</f>
        <v>0</v>
      </c>
      <c r="G205" s="516">
        <f t="shared" si="274"/>
        <v>0</v>
      </c>
      <c r="H205" s="516">
        <f t="shared" si="274"/>
        <v>0</v>
      </c>
      <c r="I205" s="516">
        <f t="shared" si="274"/>
        <v>0</v>
      </c>
      <c r="J205" s="516">
        <f t="shared" si="274"/>
        <v>0</v>
      </c>
      <c r="K205" s="392">
        <f t="shared" si="274"/>
        <v>0</v>
      </c>
      <c r="L205" s="521">
        <f t="shared" si="274"/>
        <v>0</v>
      </c>
      <c r="M205" s="577">
        <f t="shared" si="274"/>
        <v>0</v>
      </c>
      <c r="N205" s="577">
        <f t="shared" si="274"/>
        <v>0</v>
      </c>
      <c r="O205" s="392">
        <f t="shared" si="274"/>
        <v>0</v>
      </c>
      <c r="P205" s="521">
        <f t="shared" si="274"/>
        <v>0</v>
      </c>
      <c r="Q205" s="577">
        <f t="shared" si="274"/>
        <v>0</v>
      </c>
      <c r="R205" s="517">
        <f t="shared" si="274"/>
        <v>0</v>
      </c>
      <c r="S205" s="392">
        <f t="shared" si="274"/>
        <v>0</v>
      </c>
      <c r="T205" s="521">
        <f t="shared" si="274"/>
        <v>0</v>
      </c>
      <c r="U205" s="517">
        <f t="shared" si="274"/>
        <v>0</v>
      </c>
      <c r="V205" s="392">
        <f t="shared" si="274"/>
        <v>0</v>
      </c>
      <c r="W205" s="375">
        <f t="shared" si="274"/>
        <v>0</v>
      </c>
      <c r="X205" s="517"/>
      <c r="Y205" s="376">
        <f t="shared" si="247"/>
        <v>0</v>
      </c>
      <c r="Z205" s="516"/>
      <c r="AA205" s="377">
        <f t="shared" si="248"/>
        <v>0</v>
      </c>
      <c r="AD205" s="438"/>
      <c r="AE205" s="438"/>
      <c r="AF205" s="438"/>
      <c r="AG205" s="438"/>
      <c r="AH205" s="438"/>
      <c r="AI205" s="438"/>
      <c r="AJ205" s="374"/>
      <c r="AK205" s="374"/>
    </row>
    <row r="206" spans="2:37" hidden="1">
      <c r="B206" s="197" t="str">
        <f t="shared" si="244"/>
        <v>Medewerker 61</v>
      </c>
      <c r="C206" s="198"/>
      <c r="D206" s="517">
        <f t="shared" si="245"/>
        <v>0</v>
      </c>
      <c r="E206" s="516"/>
      <c r="F206" s="518">
        <f t="shared" ref="F206:W206" si="275">IFERROR((F95/$Y95)*$AK95,0)</f>
        <v>0</v>
      </c>
      <c r="G206" s="516">
        <f t="shared" si="275"/>
        <v>0</v>
      </c>
      <c r="H206" s="516">
        <f t="shared" si="275"/>
        <v>0</v>
      </c>
      <c r="I206" s="516">
        <f t="shared" si="275"/>
        <v>0</v>
      </c>
      <c r="J206" s="516">
        <f t="shared" si="275"/>
        <v>0</v>
      </c>
      <c r="K206" s="392">
        <f t="shared" si="275"/>
        <v>0</v>
      </c>
      <c r="L206" s="521">
        <f t="shared" si="275"/>
        <v>0</v>
      </c>
      <c r="M206" s="577">
        <f t="shared" si="275"/>
        <v>0</v>
      </c>
      <c r="N206" s="577">
        <f t="shared" si="275"/>
        <v>0</v>
      </c>
      <c r="O206" s="392">
        <f t="shared" si="275"/>
        <v>0</v>
      </c>
      <c r="P206" s="521">
        <f t="shared" si="275"/>
        <v>0</v>
      </c>
      <c r="Q206" s="577">
        <f t="shared" si="275"/>
        <v>0</v>
      </c>
      <c r="R206" s="517">
        <f t="shared" si="275"/>
        <v>0</v>
      </c>
      <c r="S206" s="392">
        <f t="shared" si="275"/>
        <v>0</v>
      </c>
      <c r="T206" s="521">
        <f t="shared" si="275"/>
        <v>0</v>
      </c>
      <c r="U206" s="517">
        <f t="shared" si="275"/>
        <v>0</v>
      </c>
      <c r="V206" s="392">
        <f t="shared" si="275"/>
        <v>0</v>
      </c>
      <c r="W206" s="375">
        <f t="shared" si="275"/>
        <v>0</v>
      </c>
      <c r="X206" s="517"/>
      <c r="Y206" s="376">
        <f t="shared" si="247"/>
        <v>0</v>
      </c>
      <c r="Z206" s="516"/>
      <c r="AA206" s="377">
        <f t="shared" si="248"/>
        <v>0</v>
      </c>
      <c r="AD206" s="438"/>
      <c r="AE206" s="438"/>
      <c r="AF206" s="438"/>
      <c r="AG206" s="438"/>
      <c r="AH206" s="438"/>
      <c r="AI206" s="438"/>
      <c r="AJ206" s="374"/>
      <c r="AK206" s="374"/>
    </row>
    <row r="207" spans="2:37" hidden="1">
      <c r="B207" s="197" t="str">
        <f t="shared" si="244"/>
        <v>Medewerker 62</v>
      </c>
      <c r="C207" s="198"/>
      <c r="D207" s="517">
        <f t="shared" si="245"/>
        <v>0</v>
      </c>
      <c r="E207" s="517"/>
      <c r="F207" s="521">
        <f t="shared" ref="F207:W207" si="276">IFERROR((F96/$Y96)*$AK96,0)</f>
        <v>0</v>
      </c>
      <c r="G207" s="577">
        <f t="shared" si="276"/>
        <v>0</v>
      </c>
      <c r="H207" s="577">
        <f t="shared" si="276"/>
        <v>0</v>
      </c>
      <c r="I207" s="577">
        <f t="shared" si="276"/>
        <v>0</v>
      </c>
      <c r="J207" s="517">
        <f t="shared" si="276"/>
        <v>0</v>
      </c>
      <c r="K207" s="392">
        <f t="shared" si="276"/>
        <v>0</v>
      </c>
      <c r="L207" s="521">
        <f t="shared" si="276"/>
        <v>0</v>
      </c>
      <c r="M207" s="577">
        <f t="shared" si="276"/>
        <v>0</v>
      </c>
      <c r="N207" s="577">
        <f t="shared" si="276"/>
        <v>0</v>
      </c>
      <c r="O207" s="392">
        <f t="shared" si="276"/>
        <v>0</v>
      </c>
      <c r="P207" s="521">
        <f t="shared" si="276"/>
        <v>0</v>
      </c>
      <c r="Q207" s="577">
        <f t="shared" si="276"/>
        <v>0</v>
      </c>
      <c r="R207" s="517">
        <f t="shared" si="276"/>
        <v>0</v>
      </c>
      <c r="S207" s="392">
        <f t="shared" si="276"/>
        <v>0</v>
      </c>
      <c r="T207" s="521">
        <f t="shared" si="276"/>
        <v>0</v>
      </c>
      <c r="U207" s="517">
        <f t="shared" si="276"/>
        <v>0</v>
      </c>
      <c r="V207" s="392">
        <f t="shared" si="276"/>
        <v>0</v>
      </c>
      <c r="W207" s="375">
        <f t="shared" si="276"/>
        <v>0</v>
      </c>
      <c r="X207" s="517"/>
      <c r="Y207" s="376">
        <f t="shared" si="247"/>
        <v>0</v>
      </c>
      <c r="Z207" s="516"/>
      <c r="AA207" s="377">
        <f t="shared" si="248"/>
        <v>0</v>
      </c>
      <c r="AD207" s="438"/>
      <c r="AE207" s="438"/>
      <c r="AF207" s="438"/>
      <c r="AG207" s="438"/>
      <c r="AH207" s="438"/>
      <c r="AI207" s="438"/>
      <c r="AJ207" s="374"/>
      <c r="AK207" s="374"/>
    </row>
    <row r="208" spans="2:37" hidden="1">
      <c r="B208" s="197" t="str">
        <f t="shared" si="244"/>
        <v>Medewerker 63</v>
      </c>
      <c r="C208" s="198"/>
      <c r="D208" s="517">
        <f t="shared" si="245"/>
        <v>0</v>
      </c>
      <c r="E208" s="517"/>
      <c r="F208" s="521">
        <f t="shared" ref="F208:W208" si="277">IFERROR((F97/$Y97)*$AK97,0)</f>
        <v>0</v>
      </c>
      <c r="G208" s="577">
        <f t="shared" si="277"/>
        <v>0</v>
      </c>
      <c r="H208" s="577">
        <f t="shared" si="277"/>
        <v>0</v>
      </c>
      <c r="I208" s="577">
        <f t="shared" si="277"/>
        <v>0</v>
      </c>
      <c r="J208" s="517">
        <f t="shared" si="277"/>
        <v>0</v>
      </c>
      <c r="K208" s="392">
        <f t="shared" si="277"/>
        <v>0</v>
      </c>
      <c r="L208" s="521">
        <f t="shared" si="277"/>
        <v>0</v>
      </c>
      <c r="M208" s="577">
        <f t="shared" si="277"/>
        <v>0</v>
      </c>
      <c r="N208" s="577">
        <f t="shared" si="277"/>
        <v>0</v>
      </c>
      <c r="O208" s="392">
        <f t="shared" si="277"/>
        <v>0</v>
      </c>
      <c r="P208" s="521">
        <f t="shared" si="277"/>
        <v>0</v>
      </c>
      <c r="Q208" s="577">
        <f t="shared" si="277"/>
        <v>0</v>
      </c>
      <c r="R208" s="517">
        <f t="shared" si="277"/>
        <v>0</v>
      </c>
      <c r="S208" s="392">
        <f t="shared" si="277"/>
        <v>0</v>
      </c>
      <c r="T208" s="521">
        <f t="shared" si="277"/>
        <v>0</v>
      </c>
      <c r="U208" s="517">
        <f t="shared" si="277"/>
        <v>0</v>
      </c>
      <c r="V208" s="392">
        <f t="shared" si="277"/>
        <v>0</v>
      </c>
      <c r="W208" s="375">
        <f t="shared" si="277"/>
        <v>0</v>
      </c>
      <c r="X208" s="517"/>
      <c r="Y208" s="376">
        <f t="shared" si="247"/>
        <v>0</v>
      </c>
      <c r="Z208" s="516"/>
      <c r="AA208" s="377">
        <f t="shared" si="248"/>
        <v>0</v>
      </c>
      <c r="AD208" s="438"/>
      <c r="AE208" s="438"/>
      <c r="AF208" s="438"/>
      <c r="AG208" s="438"/>
      <c r="AH208" s="438"/>
      <c r="AI208" s="438"/>
      <c r="AJ208" s="374"/>
      <c r="AK208" s="374"/>
    </row>
    <row r="209" spans="2:37" hidden="1">
      <c r="B209" s="197" t="str">
        <f t="shared" si="244"/>
        <v>Medewerker 64</v>
      </c>
      <c r="C209" s="198"/>
      <c r="D209" s="517">
        <f t="shared" si="245"/>
        <v>0</v>
      </c>
      <c r="E209" s="517"/>
      <c r="F209" s="521">
        <f t="shared" ref="F209:W209" si="278">IFERROR((F98/$Y98)*$AK98,0)</f>
        <v>0</v>
      </c>
      <c r="G209" s="577">
        <f t="shared" si="278"/>
        <v>0</v>
      </c>
      <c r="H209" s="577">
        <f t="shared" si="278"/>
        <v>0</v>
      </c>
      <c r="I209" s="577">
        <f t="shared" si="278"/>
        <v>0</v>
      </c>
      <c r="J209" s="517">
        <f t="shared" si="278"/>
        <v>0</v>
      </c>
      <c r="K209" s="392">
        <f t="shared" si="278"/>
        <v>0</v>
      </c>
      <c r="L209" s="521">
        <f t="shared" si="278"/>
        <v>0</v>
      </c>
      <c r="M209" s="577">
        <f t="shared" si="278"/>
        <v>0</v>
      </c>
      <c r="N209" s="577">
        <f t="shared" si="278"/>
        <v>0</v>
      </c>
      <c r="O209" s="392">
        <f t="shared" si="278"/>
        <v>0</v>
      </c>
      <c r="P209" s="521">
        <f t="shared" si="278"/>
        <v>0</v>
      </c>
      <c r="Q209" s="577">
        <f t="shared" si="278"/>
        <v>0</v>
      </c>
      <c r="R209" s="517">
        <f t="shared" si="278"/>
        <v>0</v>
      </c>
      <c r="S209" s="392">
        <f t="shared" si="278"/>
        <v>0</v>
      </c>
      <c r="T209" s="521">
        <f t="shared" si="278"/>
        <v>0</v>
      </c>
      <c r="U209" s="517">
        <f t="shared" si="278"/>
        <v>0</v>
      </c>
      <c r="V209" s="392">
        <f t="shared" si="278"/>
        <v>0</v>
      </c>
      <c r="W209" s="375">
        <f t="shared" si="278"/>
        <v>0</v>
      </c>
      <c r="X209" s="517"/>
      <c r="Y209" s="376">
        <f t="shared" si="247"/>
        <v>0</v>
      </c>
      <c r="Z209" s="516"/>
      <c r="AA209" s="377">
        <f t="shared" si="248"/>
        <v>0</v>
      </c>
      <c r="AD209" s="438"/>
      <c r="AE209" s="438"/>
      <c r="AF209" s="438"/>
      <c r="AG209" s="438"/>
      <c r="AH209" s="438"/>
      <c r="AI209" s="438"/>
      <c r="AJ209" s="374"/>
      <c r="AK209" s="374"/>
    </row>
    <row r="210" spans="2:37" hidden="1">
      <c r="B210" s="197" t="str">
        <f t="shared" si="244"/>
        <v>Medewerker 65</v>
      </c>
      <c r="C210" s="198"/>
      <c r="D210" s="517">
        <f t="shared" si="245"/>
        <v>0</v>
      </c>
      <c r="E210" s="517"/>
      <c r="F210" s="521">
        <f t="shared" ref="F210:W210" si="279">IFERROR((F99/$Y99)*$AK99,0)</f>
        <v>0</v>
      </c>
      <c r="G210" s="577">
        <f t="shared" si="279"/>
        <v>0</v>
      </c>
      <c r="H210" s="577">
        <f t="shared" si="279"/>
        <v>0</v>
      </c>
      <c r="I210" s="577">
        <f t="shared" si="279"/>
        <v>0</v>
      </c>
      <c r="J210" s="517">
        <f t="shared" si="279"/>
        <v>0</v>
      </c>
      <c r="K210" s="392">
        <f t="shared" si="279"/>
        <v>0</v>
      </c>
      <c r="L210" s="521">
        <f t="shared" si="279"/>
        <v>0</v>
      </c>
      <c r="M210" s="577">
        <f t="shared" si="279"/>
        <v>0</v>
      </c>
      <c r="N210" s="577">
        <f t="shared" si="279"/>
        <v>0</v>
      </c>
      <c r="O210" s="392">
        <f t="shared" si="279"/>
        <v>0</v>
      </c>
      <c r="P210" s="521">
        <f t="shared" si="279"/>
        <v>0</v>
      </c>
      <c r="Q210" s="577">
        <f t="shared" si="279"/>
        <v>0</v>
      </c>
      <c r="R210" s="517">
        <f t="shared" si="279"/>
        <v>0</v>
      </c>
      <c r="S210" s="392">
        <f t="shared" si="279"/>
        <v>0</v>
      </c>
      <c r="T210" s="521">
        <f t="shared" si="279"/>
        <v>0</v>
      </c>
      <c r="U210" s="517">
        <f t="shared" si="279"/>
        <v>0</v>
      </c>
      <c r="V210" s="392">
        <f t="shared" si="279"/>
        <v>0</v>
      </c>
      <c r="W210" s="375">
        <f t="shared" si="279"/>
        <v>0</v>
      </c>
      <c r="X210" s="517"/>
      <c r="Y210" s="376">
        <f t="shared" si="247"/>
        <v>0</v>
      </c>
      <c r="Z210" s="516"/>
      <c r="AA210" s="377">
        <f t="shared" si="248"/>
        <v>0</v>
      </c>
      <c r="AD210" s="438"/>
      <c r="AE210" s="438"/>
      <c r="AF210" s="438"/>
      <c r="AG210" s="438"/>
      <c r="AH210" s="438"/>
      <c r="AI210" s="438"/>
      <c r="AJ210" s="374"/>
      <c r="AK210" s="374"/>
    </row>
    <row r="211" spans="2:37">
      <c r="B211" s="199">
        <f t="shared" si="244"/>
        <v>0</v>
      </c>
      <c r="C211" s="200"/>
      <c r="D211" s="576">
        <f t="shared" si="245"/>
        <v>0</v>
      </c>
      <c r="E211" s="576"/>
      <c r="F211" s="578">
        <f t="shared" ref="F211:W211" si="280">IFERROR((F100/$Y100)*$AK100,0)</f>
        <v>0</v>
      </c>
      <c r="G211" s="579">
        <f t="shared" si="280"/>
        <v>0</v>
      </c>
      <c r="H211" s="579">
        <f t="shared" si="280"/>
        <v>0</v>
      </c>
      <c r="I211" s="579">
        <f t="shared" si="280"/>
        <v>0</v>
      </c>
      <c r="J211" s="579">
        <f t="shared" si="280"/>
        <v>0</v>
      </c>
      <c r="K211" s="393">
        <f t="shared" si="280"/>
        <v>0</v>
      </c>
      <c r="L211" s="578">
        <f t="shared" si="280"/>
        <v>0</v>
      </c>
      <c r="M211" s="579">
        <f t="shared" si="280"/>
        <v>0</v>
      </c>
      <c r="N211" s="579">
        <f t="shared" si="280"/>
        <v>0</v>
      </c>
      <c r="O211" s="393">
        <f t="shared" si="280"/>
        <v>0</v>
      </c>
      <c r="P211" s="574">
        <f t="shared" si="280"/>
        <v>0</v>
      </c>
      <c r="Q211" s="575">
        <f t="shared" si="280"/>
        <v>0</v>
      </c>
      <c r="R211" s="575">
        <f t="shared" si="280"/>
        <v>0</v>
      </c>
      <c r="S211" s="378">
        <f t="shared" si="280"/>
        <v>0</v>
      </c>
      <c r="T211" s="574">
        <f t="shared" si="280"/>
        <v>0</v>
      </c>
      <c r="U211" s="575">
        <f t="shared" si="280"/>
        <v>0</v>
      </c>
      <c r="V211" s="378">
        <f t="shared" si="280"/>
        <v>0</v>
      </c>
      <c r="W211" s="379">
        <f t="shared" si="280"/>
        <v>0</v>
      </c>
      <c r="X211" s="576"/>
      <c r="Y211" s="380">
        <f t="shared" si="247"/>
        <v>0</v>
      </c>
      <c r="Z211" s="516"/>
      <c r="AA211" s="377">
        <f t="shared" si="248"/>
        <v>0</v>
      </c>
      <c r="AD211" s="438"/>
      <c r="AE211" s="438"/>
      <c r="AF211" s="438"/>
      <c r="AG211" s="438"/>
      <c r="AH211" s="438"/>
      <c r="AI211" s="438"/>
      <c r="AJ211" s="374"/>
      <c r="AK211" s="374"/>
    </row>
    <row r="212" spans="2:37" ht="15.75" thickBot="1">
      <c r="B212" s="206" t="str">
        <f t="shared" si="244"/>
        <v>Totaal BackOffice</v>
      </c>
      <c r="C212" s="207"/>
      <c r="D212" s="388">
        <f>SUM(D179:D211)</f>
        <v>539745.22367999994</v>
      </c>
      <c r="E212" s="388"/>
      <c r="F212" s="389">
        <f t="shared" ref="F212:W212" si="281">SUM(F179:F211)</f>
        <v>9134.7609599999996</v>
      </c>
      <c r="G212" s="388">
        <f t="shared" si="281"/>
        <v>7148.9433600000011</v>
      </c>
      <c r="H212" s="388">
        <f t="shared" si="281"/>
        <v>3574.4716800000006</v>
      </c>
      <c r="I212" s="388">
        <f t="shared" si="281"/>
        <v>4244.6851200000001</v>
      </c>
      <c r="J212" s="388">
        <f t="shared" si="281"/>
        <v>4244.6851200000001</v>
      </c>
      <c r="K212" s="390">
        <f t="shared" si="281"/>
        <v>28347.546240000003</v>
      </c>
      <c r="L212" s="389">
        <f t="shared" si="281"/>
        <v>9134.7609599999996</v>
      </c>
      <c r="M212" s="388">
        <f t="shared" si="281"/>
        <v>4567.3804799999998</v>
      </c>
      <c r="N212" s="388">
        <f t="shared" si="281"/>
        <v>4567.3804799999998</v>
      </c>
      <c r="O212" s="390">
        <f t="shared" si="281"/>
        <v>18269.521919999999</v>
      </c>
      <c r="P212" s="389">
        <f t="shared" si="281"/>
        <v>8489.3702400000002</v>
      </c>
      <c r="Q212" s="388">
        <f t="shared" si="281"/>
        <v>4567.3804799999998</v>
      </c>
      <c r="R212" s="388">
        <f t="shared" si="281"/>
        <v>4244.6851200000001</v>
      </c>
      <c r="S212" s="390">
        <f t="shared" si="281"/>
        <v>17301.435839999998</v>
      </c>
      <c r="T212" s="389">
        <f t="shared" si="281"/>
        <v>7148.9433600000011</v>
      </c>
      <c r="U212" s="388">
        <f t="shared" si="281"/>
        <v>7148.9433600000011</v>
      </c>
      <c r="V212" s="390">
        <f t="shared" si="281"/>
        <v>14297.886720000002</v>
      </c>
      <c r="W212" s="390">
        <f t="shared" si="281"/>
        <v>461528.83295999991</v>
      </c>
      <c r="X212" s="391"/>
      <c r="Y212" s="390">
        <f>O212+S212+V212+K212+W212</f>
        <v>539745.22367999994</v>
      </c>
      <c r="Z212" s="105"/>
      <c r="AA212" s="377">
        <f t="shared" si="248"/>
        <v>0</v>
      </c>
      <c r="AD212" s="438"/>
      <c r="AE212" s="438"/>
      <c r="AF212" s="438"/>
      <c r="AG212" s="438"/>
      <c r="AH212" s="438"/>
      <c r="AI212" s="438"/>
      <c r="AJ212" s="374"/>
      <c r="AK212" s="374"/>
    </row>
    <row r="213" spans="2:37" ht="16.5" thickTop="1" thickBot="1">
      <c r="B213" s="187"/>
      <c r="C213" s="187"/>
      <c r="D213" s="516"/>
      <c r="E213" s="516"/>
      <c r="F213" s="518"/>
      <c r="G213" s="516"/>
      <c r="H213" s="516"/>
      <c r="I213" s="516"/>
      <c r="J213" s="516"/>
      <c r="K213" s="87"/>
      <c r="L213" s="518"/>
      <c r="M213" s="516"/>
      <c r="N213" s="516"/>
      <c r="O213" s="87"/>
      <c r="P213" s="518"/>
      <c r="Q213" s="516"/>
      <c r="R213" s="516"/>
      <c r="S213" s="87"/>
      <c r="T213" s="518"/>
      <c r="U213" s="516"/>
      <c r="V213" s="87"/>
      <c r="W213" s="87"/>
      <c r="X213" s="517"/>
      <c r="Y213" s="394"/>
      <c r="Z213" s="516"/>
      <c r="AA213" s="377"/>
      <c r="AD213" s="438"/>
      <c r="AE213" s="438"/>
      <c r="AF213" s="438"/>
      <c r="AG213" s="438"/>
      <c r="AH213" s="438"/>
      <c r="AI213" s="438"/>
      <c r="AJ213" s="374"/>
      <c r="AK213" s="374"/>
    </row>
    <row r="214" spans="2:37">
      <c r="B214" s="208" t="str">
        <f>B103</f>
        <v>Totaal FrontOffice</v>
      </c>
      <c r="C214" s="183"/>
      <c r="D214" s="580">
        <f>D135+D153+D169+D177</f>
        <v>1426214.2003199998</v>
      </c>
      <c r="E214" s="580"/>
      <c r="F214" s="581">
        <f t="shared" ref="F214:W214" si="282">F135+F153+F169+F177</f>
        <v>103061.451168</v>
      </c>
      <c r="G214" s="580">
        <f t="shared" si="282"/>
        <v>91531.29772799999</v>
      </c>
      <c r="H214" s="580">
        <f t="shared" si="282"/>
        <v>81775.968767999992</v>
      </c>
      <c r="I214" s="580">
        <f t="shared" si="282"/>
        <v>85362.851808000007</v>
      </c>
      <c r="J214" s="580">
        <f t="shared" si="282"/>
        <v>64412.476127999995</v>
      </c>
      <c r="K214" s="395">
        <f t="shared" si="282"/>
        <v>426144.04560000007</v>
      </c>
      <c r="L214" s="581">
        <f t="shared" si="282"/>
        <v>109285.21629257142</v>
      </c>
      <c r="M214" s="580">
        <f t="shared" si="282"/>
        <v>91636.262372571422</v>
      </c>
      <c r="N214" s="580">
        <f t="shared" si="282"/>
        <v>91636.262372571422</v>
      </c>
      <c r="O214" s="395">
        <f t="shared" si="282"/>
        <v>292557.74103771424</v>
      </c>
      <c r="P214" s="581">
        <f t="shared" si="282"/>
        <v>90156.11903999999</v>
      </c>
      <c r="Q214" s="580">
        <f t="shared" si="282"/>
        <v>70595.81568</v>
      </c>
      <c r="R214" s="580">
        <f t="shared" si="282"/>
        <v>69751.843199999988</v>
      </c>
      <c r="S214" s="395">
        <f t="shared" si="282"/>
        <v>230503.77791999996</v>
      </c>
      <c r="T214" s="581">
        <f t="shared" si="282"/>
        <v>208363.33012114288</v>
      </c>
      <c r="U214" s="580">
        <f t="shared" si="282"/>
        <v>225044.19796114284</v>
      </c>
      <c r="V214" s="395">
        <f t="shared" si="282"/>
        <v>433407.52808228566</v>
      </c>
      <c r="W214" s="395">
        <f t="shared" si="282"/>
        <v>43601.107679999994</v>
      </c>
      <c r="X214" s="582"/>
      <c r="Y214" s="396">
        <f>O214+S214+V214+K214+W214</f>
        <v>1426214.2003199998</v>
      </c>
      <c r="Z214" s="516"/>
      <c r="AA214" s="377">
        <f>Y214-D214</f>
        <v>0</v>
      </c>
      <c r="AD214" s="438"/>
      <c r="AE214" s="438"/>
      <c r="AF214" s="438"/>
      <c r="AG214" s="438"/>
      <c r="AH214" s="438"/>
      <c r="AI214" s="438"/>
      <c r="AJ214" s="374"/>
      <c r="AK214" s="374"/>
    </row>
    <row r="215" spans="2:37" ht="15.75" thickBot="1">
      <c r="B215" s="209" t="str">
        <f>B104</f>
        <v>Totaal BackOffice</v>
      </c>
      <c r="C215" s="210"/>
      <c r="D215" s="583">
        <f>D212</f>
        <v>539745.22367999994</v>
      </c>
      <c r="E215" s="583"/>
      <c r="F215" s="584">
        <f t="shared" ref="F215:W215" si="283">F212</f>
        <v>9134.7609599999996</v>
      </c>
      <c r="G215" s="583">
        <f t="shared" si="283"/>
        <v>7148.9433600000011</v>
      </c>
      <c r="H215" s="583">
        <f t="shared" si="283"/>
        <v>3574.4716800000006</v>
      </c>
      <c r="I215" s="583">
        <f t="shared" si="283"/>
        <v>4244.6851200000001</v>
      </c>
      <c r="J215" s="583">
        <f t="shared" si="283"/>
        <v>4244.6851200000001</v>
      </c>
      <c r="K215" s="397">
        <f t="shared" si="283"/>
        <v>28347.546240000003</v>
      </c>
      <c r="L215" s="584">
        <f t="shared" si="283"/>
        <v>9134.7609599999996</v>
      </c>
      <c r="M215" s="583">
        <f t="shared" si="283"/>
        <v>4567.3804799999998</v>
      </c>
      <c r="N215" s="583">
        <f t="shared" si="283"/>
        <v>4567.3804799999998</v>
      </c>
      <c r="O215" s="397">
        <f t="shared" si="283"/>
        <v>18269.521919999999</v>
      </c>
      <c r="P215" s="584">
        <f t="shared" si="283"/>
        <v>8489.3702400000002</v>
      </c>
      <c r="Q215" s="583">
        <f t="shared" si="283"/>
        <v>4567.3804799999998</v>
      </c>
      <c r="R215" s="583">
        <f t="shared" si="283"/>
        <v>4244.6851200000001</v>
      </c>
      <c r="S215" s="397">
        <f t="shared" si="283"/>
        <v>17301.435839999998</v>
      </c>
      <c r="T215" s="584">
        <f t="shared" si="283"/>
        <v>7148.9433600000011</v>
      </c>
      <c r="U215" s="583">
        <f t="shared" si="283"/>
        <v>7148.9433600000011</v>
      </c>
      <c r="V215" s="397">
        <f t="shared" si="283"/>
        <v>14297.886720000002</v>
      </c>
      <c r="W215" s="397">
        <f t="shared" si="283"/>
        <v>461528.83295999991</v>
      </c>
      <c r="X215" s="585"/>
      <c r="Y215" s="398">
        <f t="shared" ref="Y215" si="284">Y212</f>
        <v>539745.22367999994</v>
      </c>
      <c r="Z215" s="516"/>
      <c r="AA215" s="377">
        <f>Y215-D215</f>
        <v>0</v>
      </c>
      <c r="AD215" s="438"/>
      <c r="AE215" s="438"/>
      <c r="AF215" s="438"/>
      <c r="AG215" s="438"/>
      <c r="AH215" s="438"/>
      <c r="AI215" s="438"/>
      <c r="AJ215" s="374"/>
      <c r="AK215" s="374"/>
    </row>
    <row r="216" spans="2:37" ht="15.75" thickBot="1">
      <c r="B216" s="187"/>
      <c r="C216" s="187"/>
      <c r="D216" s="553"/>
      <c r="E216" s="553"/>
      <c r="F216" s="553"/>
      <c r="G216" s="553"/>
      <c r="H216" s="553"/>
      <c r="I216" s="553"/>
      <c r="J216" s="553"/>
      <c r="K216" s="215"/>
      <c r="L216" s="553"/>
      <c r="M216" s="553"/>
      <c r="N216" s="553"/>
      <c r="O216" s="215"/>
      <c r="P216" s="553"/>
      <c r="Q216" s="553"/>
      <c r="R216" s="553"/>
      <c r="S216" s="215"/>
      <c r="T216" s="553"/>
      <c r="U216" s="553"/>
      <c r="V216" s="215"/>
      <c r="W216" s="215"/>
      <c r="X216" s="552"/>
      <c r="Y216" s="28"/>
      <c r="Z216" s="553"/>
      <c r="AD216" s="438"/>
      <c r="AE216" s="438"/>
      <c r="AF216" s="438"/>
      <c r="AG216" s="438"/>
      <c r="AH216" s="438"/>
      <c r="AI216" s="438"/>
      <c r="AJ216" s="374"/>
      <c r="AK216" s="374"/>
    </row>
    <row r="217" spans="2:37">
      <c r="B217" s="232" t="s">
        <v>609</v>
      </c>
      <c r="C217" s="81"/>
      <c r="D217" s="510">
        <f>D214+D215</f>
        <v>1965959.4239999996</v>
      </c>
      <c r="F217" s="570"/>
      <c r="G217" s="570"/>
      <c r="H217" s="570"/>
      <c r="I217" s="570"/>
      <c r="J217" s="570"/>
      <c r="K217" s="26"/>
      <c r="L217" s="570"/>
      <c r="M217" s="570"/>
      <c r="N217" s="570"/>
      <c r="O217" s="26"/>
      <c r="P217" s="570"/>
      <c r="Q217" s="570"/>
      <c r="R217" s="570"/>
      <c r="S217" s="26"/>
      <c r="T217" s="570"/>
      <c r="U217" s="570"/>
      <c r="V217" s="26"/>
      <c r="W217" s="26"/>
      <c r="X217" s="570"/>
      <c r="Y217" s="27"/>
      <c r="AD217" s="438"/>
    </row>
    <row r="218" spans="2:37">
      <c r="B218" s="82"/>
      <c r="D218" s="233"/>
      <c r="AD218" s="438"/>
    </row>
    <row r="219" spans="2:37">
      <c r="B219" s="234" t="s">
        <v>607</v>
      </c>
      <c r="D219" s="367">
        <f>D108</f>
        <v>29.388888888888889</v>
      </c>
      <c r="AD219" s="438"/>
    </row>
    <row r="220" spans="2:37">
      <c r="B220" s="198"/>
      <c r="C220" s="187"/>
      <c r="D220" s="235"/>
      <c r="E220" s="187"/>
      <c r="F220" s="187"/>
      <c r="G220" s="187"/>
      <c r="H220" s="187"/>
      <c r="I220" s="187"/>
      <c r="J220" s="187"/>
      <c r="K220" s="203"/>
      <c r="L220" s="187"/>
      <c r="M220" s="187"/>
      <c r="N220" s="187"/>
      <c r="O220" s="203"/>
      <c r="P220" s="187"/>
      <c r="Q220" s="187"/>
      <c r="R220" s="187"/>
      <c r="S220" s="203"/>
      <c r="T220" s="187"/>
      <c r="U220" s="187"/>
      <c r="V220" s="203"/>
      <c r="W220" s="187"/>
      <c r="X220" s="188"/>
      <c r="AD220" s="438"/>
    </row>
    <row r="221" spans="2:37" ht="15.75" thickBot="1">
      <c r="B221" s="236" t="s">
        <v>610</v>
      </c>
      <c r="C221" s="83"/>
      <c r="D221" s="237">
        <f>IFERROR(D217/D219,0)</f>
        <v>66894.649587901687</v>
      </c>
      <c r="AD221" s="438"/>
    </row>
    <row r="222" spans="2:37">
      <c r="B222" s="187"/>
      <c r="C222" s="187"/>
      <c r="D222" s="187"/>
      <c r="E222" s="187"/>
      <c r="F222" s="187"/>
      <c r="G222" s="187"/>
      <c r="H222" s="187"/>
      <c r="I222" s="187"/>
      <c r="J222" s="187"/>
      <c r="K222" s="203"/>
      <c r="L222" s="187"/>
      <c r="M222" s="187"/>
      <c r="N222" s="187"/>
      <c r="O222" s="203"/>
      <c r="P222" s="187"/>
      <c r="Q222" s="187"/>
      <c r="R222" s="187"/>
      <c r="S222" s="203"/>
      <c r="T222" s="187"/>
      <c r="U222" s="187"/>
      <c r="V222" s="203"/>
      <c r="W222" s="187"/>
      <c r="X222" s="188"/>
    </row>
  </sheetData>
  <phoneticPr fontId="17" type="noConversion"/>
  <conditionalFormatting sqref="AA4:AA15">
    <cfRule type="cellIs" dxfId="20" priority="2" operator="equal">
      <formula>0</formula>
    </cfRule>
  </conditionalFormatting>
  <conditionalFormatting sqref="AA26:AA33">
    <cfRule type="cellIs" dxfId="19" priority="46" operator="equal">
      <formula>0</formula>
    </cfRule>
  </conditionalFormatting>
  <conditionalFormatting sqref="AA35:AA39 AA53:AA56">
    <cfRule type="cellIs" dxfId="18" priority="55" operator="equal">
      <formula>0</formula>
    </cfRule>
  </conditionalFormatting>
  <conditionalFormatting sqref="AA42">
    <cfRule type="cellIs" dxfId="17" priority="50" operator="equal">
      <formula>0</formula>
    </cfRule>
  </conditionalFormatting>
  <conditionalFormatting sqref="AA44:AA51">
    <cfRule type="cellIs" dxfId="16" priority="34" operator="equal">
      <formula>0</formula>
    </cfRule>
  </conditionalFormatting>
  <conditionalFormatting sqref="AA58">
    <cfRule type="cellIs" dxfId="15" priority="37" operator="equal">
      <formula>0</formula>
    </cfRule>
  </conditionalFormatting>
  <conditionalFormatting sqref="AA60:AA65">
    <cfRule type="cellIs" dxfId="14" priority="1" operator="equal">
      <formula>0</formula>
    </cfRule>
  </conditionalFormatting>
  <conditionalFormatting sqref="AA67">
    <cfRule type="cellIs" dxfId="13" priority="28" operator="equal">
      <formula>0</formula>
    </cfRule>
  </conditionalFormatting>
  <conditionalFormatting sqref="AA69:AA101">
    <cfRule type="cellIs" dxfId="12" priority="3" operator="equal">
      <formula>0</formula>
    </cfRule>
  </conditionalFormatting>
  <conditionalFormatting sqref="AA103:AA104">
    <cfRule type="cellIs" dxfId="11" priority="47" operator="equal">
      <formula>0</formula>
    </cfRule>
  </conditionalFormatting>
  <conditionalFormatting sqref="AA116:AA126">
    <cfRule type="cellIs" dxfId="10" priority="14" operator="equal">
      <formula>0</formula>
    </cfRule>
  </conditionalFormatting>
  <conditionalFormatting sqref="AA129:AA131">
    <cfRule type="cellIs" dxfId="9" priority="5" operator="equal">
      <formula>0</formula>
    </cfRule>
  </conditionalFormatting>
  <conditionalFormatting sqref="AA137:AA144">
    <cfRule type="cellIs" dxfId="8" priority="16" operator="equal">
      <formula>0</formula>
    </cfRule>
  </conditionalFormatting>
  <conditionalFormatting sqref="AA146:AA150 AA164:AA167">
    <cfRule type="cellIs" dxfId="7" priority="21" operator="equal">
      <formula>0</formula>
    </cfRule>
  </conditionalFormatting>
  <conditionalFormatting sqref="AA153">
    <cfRule type="cellIs" dxfId="6" priority="18" operator="equal">
      <formula>0</formula>
    </cfRule>
  </conditionalFormatting>
  <conditionalFormatting sqref="AA155:AA162">
    <cfRule type="cellIs" dxfId="5" priority="4" operator="equal">
      <formula>0</formula>
    </cfRule>
  </conditionalFormatting>
  <conditionalFormatting sqref="AA169">
    <cfRule type="cellIs" dxfId="4" priority="11" operator="equal">
      <formula>0</formula>
    </cfRule>
  </conditionalFormatting>
  <conditionalFormatting sqref="AA171:AA175">
    <cfRule type="cellIs" dxfId="3" priority="7" operator="equal">
      <formula>0</formula>
    </cfRule>
  </conditionalFormatting>
  <conditionalFormatting sqref="AA177">
    <cfRule type="cellIs" dxfId="2" priority="6" operator="equal">
      <formula>0</formula>
    </cfRule>
  </conditionalFormatting>
  <conditionalFormatting sqref="AA179:AA212">
    <cfRule type="cellIs" dxfId="1" priority="15" operator="equal">
      <formula>0</formula>
    </cfRule>
  </conditionalFormatting>
  <conditionalFormatting sqref="AA214:AA215">
    <cfRule type="cellIs" dxfId="0" priority="17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67" orientation="landscape" horizontalDpi="1200" verticalDpi="1200" r:id="rId1"/>
  <colBreaks count="1" manualBreakCount="1">
    <brk id="25" max="1048575" man="1"/>
  </colBreaks>
  <ignoredErrors>
    <ignoredError sqref="AD103 AD101 AJ103 AJ101 AE5:AJ32 AE102:AJ102 AE101:AI101 AE104:AJ107 AE103:AI103 AE34:AJ50 AE33:AI33 AE52:AJ100 AE51:AI51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79998168889431442"/>
    <pageSetUpPr fitToPage="1"/>
  </sheetPr>
  <dimension ref="A1:V88"/>
  <sheetViews>
    <sheetView zoomScale="80" zoomScaleNormal="80" workbookViewId="0">
      <pane xSplit="1" ySplit="2" topLeftCell="B60" activePane="bottomRight" state="frozen"/>
      <selection pane="topRight" activeCell="I41" sqref="I41"/>
      <selection pane="bottomLeft" activeCell="I41" sqref="I41"/>
      <selection pane="bottomRight" activeCell="S86" sqref="S86"/>
    </sheetView>
  </sheetViews>
  <sheetFormatPr defaultColWidth="9.140625" defaultRowHeight="15"/>
  <cols>
    <col min="1" max="1" width="35.140625" style="238" customWidth="1"/>
    <col min="2" max="2" width="15" style="249" customWidth="1"/>
    <col min="3" max="3" width="11.42578125" style="249" customWidth="1"/>
    <col min="4" max="4" width="14" style="249" bestFit="1" customWidth="1"/>
    <col min="5" max="5" width="15.7109375" style="249" customWidth="1"/>
    <col min="6" max="6" width="15.140625" style="249" customWidth="1"/>
    <col min="7" max="7" width="1.85546875" style="249" customWidth="1"/>
    <col min="8" max="8" width="15" style="249" customWidth="1"/>
    <col min="9" max="9" width="9.7109375" style="249" customWidth="1"/>
    <col min="10" max="10" width="12.85546875" style="249" customWidth="1"/>
    <col min="11" max="11" width="1.140625" style="249" customWidth="1"/>
    <col min="12" max="12" width="12.28515625" style="249" customWidth="1"/>
    <col min="13" max="13" width="13.28515625" style="249" customWidth="1"/>
    <col min="14" max="14" width="12.140625" style="249" customWidth="1"/>
    <col min="15" max="15" width="1.140625" style="249" customWidth="1"/>
    <col min="16" max="17" width="13.7109375" style="249" customWidth="1"/>
    <col min="18" max="18" width="2.85546875" style="249" customWidth="1"/>
    <col min="19" max="19" width="12.5703125" style="252" customWidth="1"/>
    <col min="20" max="20" width="2.7109375" style="238" customWidth="1"/>
    <col min="21" max="21" width="9.140625" style="238"/>
    <col min="22" max="22" width="12.42578125" style="238" bestFit="1" customWidth="1"/>
    <col min="23" max="16384" width="9.140625" style="238"/>
  </cols>
  <sheetData>
    <row r="1" spans="1:19" ht="15.75" thickBot="1">
      <c r="B1" s="239" t="str">
        <f>'pb verdeelsleutels'!A7</f>
        <v>1A</v>
      </c>
      <c r="C1" s="240" t="str">
        <f>'pb verdeelsleutels'!A8</f>
        <v>1B</v>
      </c>
      <c r="D1" s="240" t="str">
        <f>'pb verdeelsleutels'!A9</f>
        <v>1C</v>
      </c>
      <c r="E1" s="240" t="str">
        <f>'pb verdeelsleutels'!A10</f>
        <v>1D</v>
      </c>
      <c r="F1" s="241" t="str">
        <f>'pb verdeelsleutels'!A11</f>
        <v>1E</v>
      </c>
      <c r="G1" s="242"/>
      <c r="H1" s="239" t="str">
        <f>'pb verdeelsleutels'!A15</f>
        <v>2A</v>
      </c>
      <c r="I1" s="240" t="str">
        <f>'pb verdeelsleutels'!A16</f>
        <v>2B</v>
      </c>
      <c r="J1" s="240" t="str">
        <f>'pb verdeelsleutels'!A17</f>
        <v>2C</v>
      </c>
      <c r="K1" s="242"/>
      <c r="L1" s="239" t="str">
        <f>'pb verdeelsleutels'!A21</f>
        <v>3A</v>
      </c>
      <c r="M1" s="241" t="str">
        <f>'pb verdeelsleutels'!A22</f>
        <v>3B</v>
      </c>
      <c r="N1" s="241" t="str">
        <f>'pb verdeelsleutels'!A23</f>
        <v>3C</v>
      </c>
      <c r="O1" s="242"/>
      <c r="P1" s="239" t="str">
        <f>'pb verdeelsleutels'!A27</f>
        <v>4A</v>
      </c>
      <c r="Q1" s="241" t="str">
        <f>'pb verdeelsleutels'!A28</f>
        <v>4B</v>
      </c>
      <c r="R1" s="262"/>
      <c r="S1" s="257">
        <f>'pb verdeelsleutels'!A31</f>
        <v>5</v>
      </c>
    </row>
    <row r="2" spans="1:19" ht="45.75" thickBot="1">
      <c r="A2" s="243" t="s">
        <v>611</v>
      </c>
      <c r="B2" s="244" t="str">
        <f>'pb verdeelsleutels'!B7</f>
        <v>VVE 0-4 jaar</v>
      </c>
      <c r="C2" s="245" t="str">
        <f>'pb verdeelsleutels'!B8</f>
        <v>dBos</v>
      </c>
      <c r="D2" s="244" t="str">
        <f>'pb verdeelsleutels'!B9</f>
        <v>Voorleesexpress</v>
      </c>
      <c r="E2" s="244" t="str">
        <f>'pb verdeelsleutels'!B10</f>
        <v>Boekstartcoach</v>
      </c>
      <c r="F2" s="246" t="str">
        <f>'pb verdeelsleutels'!B11</f>
        <v>Programmering GS</v>
      </c>
      <c r="G2" s="247"/>
      <c r="H2" s="244" t="str">
        <f>'pb verdeelsleutels'!B15</f>
        <v>Digitaal Burgerschap</v>
      </c>
      <c r="I2" s="245" t="str">
        <f>'pb verdeelsleutels'!B16</f>
        <v>IDO</v>
      </c>
      <c r="J2" s="245" t="str">
        <f>'pb verdeelsleutels'!B17</f>
        <v>Programmering PIDIS</v>
      </c>
      <c r="K2" s="247"/>
      <c r="L2" s="244" t="str">
        <f>'pb verdeelsleutels'!B21</f>
        <v>Basisvaardigheden</v>
      </c>
      <c r="M2" s="245" t="str">
        <f>'pb verdeelsleutels'!B22</f>
        <v>Persoonlijke ontwikkeling</v>
      </c>
      <c r="N2" s="246" t="str">
        <f>'pb verdeelsleutels'!B23</f>
        <v>Programmering LLO</v>
      </c>
      <c r="O2" s="247"/>
      <c r="P2" s="245" t="str">
        <f>'pb verdeelsleutels'!B27</f>
        <v>Leenservice 0-18 jaar</v>
      </c>
      <c r="Q2" s="246" t="str">
        <f>'pb verdeelsleutels'!B28</f>
        <v>Leenservice 18+ jaar</v>
      </c>
      <c r="R2" s="263"/>
      <c r="S2" s="88" t="str">
        <f>'pb verdeelsleutels'!B31</f>
        <v>Organisatie</v>
      </c>
    </row>
    <row r="3" spans="1:19">
      <c r="A3" s="248"/>
      <c r="B3" s="538"/>
      <c r="C3" s="250"/>
      <c r="D3" s="538"/>
      <c r="E3" s="538"/>
      <c r="F3" s="586"/>
      <c r="G3" s="251"/>
      <c r="H3" s="538"/>
      <c r="I3" s="250"/>
      <c r="J3" s="538"/>
      <c r="K3" s="586"/>
      <c r="L3" s="538"/>
      <c r="M3" s="538"/>
      <c r="N3" s="586"/>
      <c r="O3" s="586"/>
      <c r="P3" s="538"/>
      <c r="Q3" s="586"/>
      <c r="R3" s="587"/>
      <c r="S3" s="248"/>
    </row>
    <row r="4" spans="1:19">
      <c r="A4" s="63" t="s">
        <v>32</v>
      </c>
      <c r="B4" s="538"/>
      <c r="C4" s="538"/>
      <c r="D4" s="538"/>
      <c r="E4" s="538"/>
      <c r="F4" s="586"/>
      <c r="G4" s="586"/>
      <c r="H4" s="538"/>
      <c r="I4" s="538"/>
      <c r="J4" s="538"/>
      <c r="K4" s="586"/>
      <c r="L4" s="538"/>
      <c r="M4" s="538"/>
      <c r="N4" s="586"/>
      <c r="O4" s="586"/>
      <c r="P4" s="538"/>
      <c r="Q4" s="586"/>
      <c r="R4" s="587"/>
      <c r="S4" s="258"/>
    </row>
    <row r="5" spans="1:19">
      <c r="A5" s="61" t="str">
        <f>'Gemeente A'!B12</f>
        <v>Contributie opbrengsten</v>
      </c>
      <c r="B5" s="514">
        <v>0</v>
      </c>
      <c r="C5" s="514">
        <v>0</v>
      </c>
      <c r="D5" s="514">
        <v>0</v>
      </c>
      <c r="E5" s="514">
        <v>0</v>
      </c>
      <c r="F5" s="515">
        <v>0</v>
      </c>
      <c r="G5" s="515"/>
      <c r="H5" s="514">
        <v>0</v>
      </c>
      <c r="I5" s="514">
        <v>0</v>
      </c>
      <c r="J5" s="514">
        <v>0</v>
      </c>
      <c r="K5" s="515"/>
      <c r="L5" s="514">
        <v>0</v>
      </c>
      <c r="M5" s="588">
        <v>0</v>
      </c>
      <c r="N5" s="515">
        <v>0</v>
      </c>
      <c r="O5" s="515"/>
      <c r="P5" s="514">
        <v>0</v>
      </c>
      <c r="Q5" s="515">
        <v>125000</v>
      </c>
      <c r="R5" s="589"/>
      <c r="S5" s="590">
        <f>'Gemeente A'!C12+'Gemeente A'!D12-SUM(B5:Q5)</f>
        <v>0</v>
      </c>
    </row>
    <row r="6" spans="1:19">
      <c r="A6" s="61" t="str">
        <f>'Gemeente A'!B13</f>
        <v>Te laat gelden</v>
      </c>
      <c r="B6" s="514">
        <v>0</v>
      </c>
      <c r="C6" s="514">
        <v>0</v>
      </c>
      <c r="D6" s="514">
        <v>0</v>
      </c>
      <c r="E6" s="514">
        <v>0</v>
      </c>
      <c r="F6" s="515">
        <v>0</v>
      </c>
      <c r="G6" s="515"/>
      <c r="H6" s="514">
        <v>0</v>
      </c>
      <c r="I6" s="514">
        <v>0</v>
      </c>
      <c r="J6" s="514">
        <v>0</v>
      </c>
      <c r="K6" s="515"/>
      <c r="L6" s="514">
        <v>0</v>
      </c>
      <c r="M6" s="588">
        <v>0</v>
      </c>
      <c r="N6" s="515">
        <v>0</v>
      </c>
      <c r="O6" s="515"/>
      <c r="P6" s="514">
        <v>0</v>
      </c>
      <c r="Q6" s="515">
        <v>0</v>
      </c>
      <c r="R6" s="589"/>
      <c r="S6" s="590">
        <f>'Gemeente A'!C13+'Gemeente A'!D13-SUM(B6:Q6)</f>
        <v>0</v>
      </c>
    </row>
    <row r="7" spans="1:19">
      <c r="A7" s="61" t="str">
        <f>'Gemeente A'!B14</f>
        <v>Overige gebruikersopbrengsten</v>
      </c>
      <c r="B7" s="514">
        <v>0</v>
      </c>
      <c r="C7" s="514">
        <v>0</v>
      </c>
      <c r="D7" s="514">
        <v>0</v>
      </c>
      <c r="E7" s="514">
        <v>0</v>
      </c>
      <c r="F7" s="515">
        <v>0</v>
      </c>
      <c r="G7" s="515"/>
      <c r="H7" s="514">
        <v>0</v>
      </c>
      <c r="I7" s="514">
        <v>0</v>
      </c>
      <c r="J7" s="514">
        <v>0</v>
      </c>
      <c r="K7" s="515"/>
      <c r="L7" s="514">
        <v>0</v>
      </c>
      <c r="M7" s="588">
        <v>0</v>
      </c>
      <c r="N7" s="515">
        <v>0</v>
      </c>
      <c r="O7" s="515"/>
      <c r="P7" s="514">
        <v>0</v>
      </c>
      <c r="Q7" s="515">
        <v>0</v>
      </c>
      <c r="R7" s="589"/>
      <c r="S7" s="590">
        <f>'Gemeente A'!C14+'Gemeente A'!D14-SUM(B7:Q7)</f>
        <v>0</v>
      </c>
    </row>
    <row r="8" spans="1:19" s="252" customFormat="1">
      <c r="A8" s="64" t="str">
        <f>'Gemeente A'!A15</f>
        <v>Gebruikers opbrengsten</v>
      </c>
      <c r="B8" s="255">
        <f>SUM(B5:B7)</f>
        <v>0</v>
      </c>
      <c r="C8" s="255">
        <f t="shared" ref="C8:F8" si="0">SUM(C5:C7)</f>
        <v>0</v>
      </c>
      <c r="D8" s="255">
        <f t="shared" si="0"/>
        <v>0</v>
      </c>
      <c r="E8" s="255">
        <f t="shared" ref="E8" si="1">SUM(E5:E7)</f>
        <v>0</v>
      </c>
      <c r="F8" s="256">
        <f t="shared" si="0"/>
        <v>0</v>
      </c>
      <c r="G8" s="256"/>
      <c r="H8" s="255">
        <f t="shared" ref="H8:J8" si="2">SUM(H5:H7)</f>
        <v>0</v>
      </c>
      <c r="I8" s="255">
        <f t="shared" si="2"/>
        <v>0</v>
      </c>
      <c r="J8" s="255">
        <f t="shared" si="2"/>
        <v>0</v>
      </c>
      <c r="K8" s="256"/>
      <c r="L8" s="255">
        <f t="shared" ref="L8:N8" si="3">SUM(L5:L7)</f>
        <v>0</v>
      </c>
      <c r="M8" s="255">
        <f t="shared" si="3"/>
        <v>0</v>
      </c>
      <c r="N8" s="256">
        <f t="shared" si="3"/>
        <v>0</v>
      </c>
      <c r="O8" s="256"/>
      <c r="P8" s="255">
        <f>SUM(P5:P7)</f>
        <v>0</v>
      </c>
      <c r="Q8" s="256">
        <f t="shared" ref="Q8" si="4">SUM(Q5:Q7)</f>
        <v>125000</v>
      </c>
      <c r="R8" s="254"/>
      <c r="S8" s="256">
        <f t="shared" ref="S8" si="5">SUM(S5:S7)</f>
        <v>0</v>
      </c>
    </row>
    <row r="9" spans="1:19">
      <c r="A9" s="61" t="str">
        <f>'Gemeente A'!B16</f>
        <v>Verhuur ruimtes en gebouwen</v>
      </c>
      <c r="B9" s="514">
        <v>0</v>
      </c>
      <c r="C9" s="514">
        <v>0</v>
      </c>
      <c r="D9" s="514">
        <v>0</v>
      </c>
      <c r="E9" s="514">
        <v>0</v>
      </c>
      <c r="F9" s="515">
        <v>0</v>
      </c>
      <c r="G9" s="515"/>
      <c r="H9" s="514">
        <v>0</v>
      </c>
      <c r="I9" s="514">
        <v>0</v>
      </c>
      <c r="J9" s="514">
        <v>0</v>
      </c>
      <c r="K9" s="515"/>
      <c r="L9" s="514">
        <v>0</v>
      </c>
      <c r="M9" s="588">
        <v>0</v>
      </c>
      <c r="N9" s="515">
        <v>0</v>
      </c>
      <c r="O9" s="515"/>
      <c r="P9" s="514">
        <v>0</v>
      </c>
      <c r="Q9" s="515">
        <v>0</v>
      </c>
      <c r="R9" s="589"/>
      <c r="S9" s="590">
        <f>'Gemeente A'!C16+'Gemeente A'!D16-SUM(B9:Q9)</f>
        <v>0</v>
      </c>
    </row>
    <row r="10" spans="1:19">
      <c r="A10" s="61" t="str">
        <f>'Gemeente A'!B17</f>
        <v>Dienstverlening scholen</v>
      </c>
      <c r="B10" s="514">
        <v>0</v>
      </c>
      <c r="C10" s="514">
        <v>0</v>
      </c>
      <c r="D10" s="514">
        <v>0</v>
      </c>
      <c r="E10" s="514">
        <v>0</v>
      </c>
      <c r="F10" s="515">
        <v>0</v>
      </c>
      <c r="G10" s="515"/>
      <c r="H10" s="514">
        <v>0</v>
      </c>
      <c r="I10" s="514">
        <v>0</v>
      </c>
      <c r="J10" s="514">
        <v>0</v>
      </c>
      <c r="K10" s="515"/>
      <c r="L10" s="514">
        <v>0</v>
      </c>
      <c r="M10" s="514">
        <v>0</v>
      </c>
      <c r="N10" s="515">
        <v>0</v>
      </c>
      <c r="O10" s="515"/>
      <c r="P10" s="514">
        <v>0</v>
      </c>
      <c r="Q10" s="515">
        <v>0</v>
      </c>
      <c r="R10" s="589"/>
      <c r="S10" s="590">
        <f>'Gemeente A'!C17+'Gemeente A'!D17-SUM(B10:Q10)</f>
        <v>0</v>
      </c>
    </row>
    <row r="11" spans="1:19">
      <c r="A11" s="61" t="str">
        <f>'Gemeente A'!B18</f>
        <v>Activiteiten / Projecten</v>
      </c>
      <c r="B11" s="514">
        <v>0</v>
      </c>
      <c r="C11" s="514">
        <v>0</v>
      </c>
      <c r="D11" s="514">
        <v>0</v>
      </c>
      <c r="E11" s="514">
        <v>0</v>
      </c>
      <c r="F11" s="515">
        <v>0</v>
      </c>
      <c r="G11" s="515"/>
      <c r="H11" s="514">
        <v>0</v>
      </c>
      <c r="I11" s="514">
        <v>0</v>
      </c>
      <c r="J11" s="514">
        <v>0</v>
      </c>
      <c r="K11" s="515"/>
      <c r="L11" s="514">
        <v>0</v>
      </c>
      <c r="M11" s="514">
        <v>0</v>
      </c>
      <c r="N11" s="515">
        <v>0</v>
      </c>
      <c r="O11" s="515"/>
      <c r="P11" s="514">
        <v>0</v>
      </c>
      <c r="Q11" s="515">
        <v>0</v>
      </c>
      <c r="R11" s="589"/>
      <c r="S11" s="590">
        <f>'Gemeente A'!C18+'Gemeente A'!D18-SUM(B11:Q11)</f>
        <v>0</v>
      </c>
    </row>
    <row r="12" spans="1:19">
      <c r="A12" s="61" t="str">
        <f>'Gemeente A'!B19</f>
        <v>Overige specifieke opbrengsten</v>
      </c>
      <c r="B12" s="514">
        <v>0</v>
      </c>
      <c r="C12" s="514">
        <v>0</v>
      </c>
      <c r="D12" s="514">
        <v>0</v>
      </c>
      <c r="E12" s="514">
        <v>0</v>
      </c>
      <c r="F12" s="515">
        <v>0</v>
      </c>
      <c r="G12" s="515"/>
      <c r="H12" s="514">
        <v>0</v>
      </c>
      <c r="I12" s="514">
        <v>0</v>
      </c>
      <c r="J12" s="514">
        <v>0</v>
      </c>
      <c r="K12" s="515"/>
      <c r="L12" s="514">
        <v>0</v>
      </c>
      <c r="M12" s="514">
        <v>0</v>
      </c>
      <c r="N12" s="515">
        <v>0</v>
      </c>
      <c r="O12" s="515"/>
      <c r="P12" s="514">
        <v>0</v>
      </c>
      <c r="Q12" s="515">
        <v>0</v>
      </c>
      <c r="R12" s="589"/>
      <c r="S12" s="590">
        <f>'Gemeente A'!C19+'Gemeente A'!D19-SUM(B12:Q12)</f>
        <v>0</v>
      </c>
    </row>
    <row r="13" spans="1:19" s="252" customFormat="1">
      <c r="A13" s="64" t="str">
        <f>'Gemeente A'!A20</f>
        <v>Specifieke opbrengsten</v>
      </c>
      <c r="B13" s="255">
        <f>SUM(B9:B12)</f>
        <v>0</v>
      </c>
      <c r="C13" s="255">
        <f t="shared" ref="C13:F13" si="6">SUM(C9:C12)</f>
        <v>0</v>
      </c>
      <c r="D13" s="255">
        <f t="shared" si="6"/>
        <v>0</v>
      </c>
      <c r="E13" s="255">
        <f t="shared" ref="E13" si="7">SUM(E9:E12)</f>
        <v>0</v>
      </c>
      <c r="F13" s="256">
        <f t="shared" si="6"/>
        <v>0</v>
      </c>
      <c r="G13" s="256"/>
      <c r="H13" s="255">
        <f t="shared" ref="H13:J13" si="8">SUM(H9:H12)</f>
        <v>0</v>
      </c>
      <c r="I13" s="255">
        <f t="shared" si="8"/>
        <v>0</v>
      </c>
      <c r="J13" s="255">
        <f t="shared" si="8"/>
        <v>0</v>
      </c>
      <c r="K13" s="256"/>
      <c r="L13" s="255">
        <f t="shared" ref="L13:N13" si="9">SUM(L9:L12)</f>
        <v>0</v>
      </c>
      <c r="M13" s="255">
        <f t="shared" si="9"/>
        <v>0</v>
      </c>
      <c r="N13" s="256">
        <f t="shared" si="9"/>
        <v>0</v>
      </c>
      <c r="O13" s="256"/>
      <c r="P13" s="255">
        <f>SUM(P9:P12)</f>
        <v>0</v>
      </c>
      <c r="Q13" s="256">
        <f t="shared" ref="Q13" si="10">SUM(Q9:Q12)</f>
        <v>0</v>
      </c>
      <c r="R13" s="254"/>
      <c r="S13" s="256">
        <f>SUM(S9:S12)</f>
        <v>0</v>
      </c>
    </row>
    <row r="14" spans="1:19">
      <c r="A14" s="61" t="str">
        <f>'Gemeente A'!B21</f>
        <v>Vrije Rubriek 1</v>
      </c>
      <c r="B14" s="514">
        <v>0</v>
      </c>
      <c r="C14" s="514">
        <v>0</v>
      </c>
      <c r="D14" s="514">
        <v>0</v>
      </c>
      <c r="E14" s="514">
        <v>0</v>
      </c>
      <c r="F14" s="515">
        <v>0</v>
      </c>
      <c r="G14" s="515"/>
      <c r="H14" s="514">
        <v>0</v>
      </c>
      <c r="I14" s="514">
        <v>0</v>
      </c>
      <c r="J14" s="514">
        <v>0</v>
      </c>
      <c r="K14" s="515"/>
      <c r="L14" s="514">
        <v>0</v>
      </c>
      <c r="M14" s="514">
        <v>0</v>
      </c>
      <c r="N14" s="515">
        <v>0</v>
      </c>
      <c r="O14" s="515"/>
      <c r="P14" s="514">
        <v>0</v>
      </c>
      <c r="Q14" s="515">
        <v>0</v>
      </c>
      <c r="R14" s="589"/>
      <c r="S14" s="590">
        <f>'Gemeente A'!C21+'Gemeente A'!D21-SUM(B14:Q14)</f>
        <v>0</v>
      </c>
    </row>
    <row r="15" spans="1:19">
      <c r="A15" s="61" t="str">
        <f>'Gemeente A'!B22</f>
        <v>Vrije Rubriek 1 overig</v>
      </c>
      <c r="B15" s="514">
        <v>0</v>
      </c>
      <c r="C15" s="514">
        <v>0</v>
      </c>
      <c r="D15" s="514">
        <v>0</v>
      </c>
      <c r="E15" s="514">
        <v>0</v>
      </c>
      <c r="F15" s="515">
        <v>0</v>
      </c>
      <c r="G15" s="515"/>
      <c r="H15" s="514">
        <v>0</v>
      </c>
      <c r="I15" s="514">
        <v>0</v>
      </c>
      <c r="J15" s="514">
        <v>0</v>
      </c>
      <c r="K15" s="515"/>
      <c r="L15" s="514">
        <v>0</v>
      </c>
      <c r="M15" s="514">
        <v>0</v>
      </c>
      <c r="N15" s="515">
        <v>0</v>
      </c>
      <c r="O15" s="515"/>
      <c r="P15" s="514">
        <v>0</v>
      </c>
      <c r="Q15" s="515">
        <v>0</v>
      </c>
      <c r="R15" s="589"/>
      <c r="S15" s="590">
        <f>'Gemeente A'!C22+'Gemeente A'!D22-SUM(B15:Q15)</f>
        <v>0</v>
      </c>
    </row>
    <row r="16" spans="1:19" s="252" customFormat="1">
      <c r="A16" s="64" t="str">
        <f>'Gemeente A'!A23</f>
        <v>Omzet Vrije Rubriek 1</v>
      </c>
      <c r="B16" s="255">
        <f>SUM(B14:B15)</f>
        <v>0</v>
      </c>
      <c r="C16" s="255">
        <f t="shared" ref="C16:F16" si="11">SUM(C14:C15)</f>
        <v>0</v>
      </c>
      <c r="D16" s="255">
        <f t="shared" si="11"/>
        <v>0</v>
      </c>
      <c r="E16" s="255">
        <f t="shared" ref="E16" si="12">SUM(E14:E15)</f>
        <v>0</v>
      </c>
      <c r="F16" s="256">
        <f t="shared" si="11"/>
        <v>0</v>
      </c>
      <c r="G16" s="256"/>
      <c r="H16" s="255">
        <f t="shared" ref="H16:J16" si="13">SUM(H14:H15)</f>
        <v>0</v>
      </c>
      <c r="I16" s="255">
        <f t="shared" si="13"/>
        <v>0</v>
      </c>
      <c r="J16" s="255">
        <f t="shared" si="13"/>
        <v>0</v>
      </c>
      <c r="K16" s="256"/>
      <c r="L16" s="255">
        <f t="shared" ref="L16:N16" si="14">SUM(L14:L15)</f>
        <v>0</v>
      </c>
      <c r="M16" s="255">
        <f t="shared" si="14"/>
        <v>0</v>
      </c>
      <c r="N16" s="256">
        <f t="shared" si="14"/>
        <v>0</v>
      </c>
      <c r="O16" s="256"/>
      <c r="P16" s="255">
        <f>SUM(P14:P15)</f>
        <v>0</v>
      </c>
      <c r="Q16" s="256">
        <f t="shared" ref="Q16" si="15">SUM(Q14:Q15)</f>
        <v>0</v>
      </c>
      <c r="R16" s="254"/>
      <c r="S16" s="256">
        <f>SUM(S14:S15)</f>
        <v>0</v>
      </c>
    </row>
    <row r="17" spans="1:22">
      <c r="A17" s="61" t="str">
        <f>'Gemeente A'!B24</f>
        <v>Vrije Rubriek 2</v>
      </c>
      <c r="B17" s="514">
        <v>0</v>
      </c>
      <c r="C17" s="514">
        <v>0</v>
      </c>
      <c r="D17" s="514">
        <v>0</v>
      </c>
      <c r="E17" s="514">
        <v>0</v>
      </c>
      <c r="F17" s="515">
        <v>0</v>
      </c>
      <c r="G17" s="515"/>
      <c r="H17" s="514">
        <v>0</v>
      </c>
      <c r="I17" s="514">
        <v>0</v>
      </c>
      <c r="J17" s="514">
        <v>0</v>
      </c>
      <c r="K17" s="515"/>
      <c r="L17" s="514">
        <v>0</v>
      </c>
      <c r="M17" s="514">
        <v>0</v>
      </c>
      <c r="N17" s="515">
        <v>0</v>
      </c>
      <c r="O17" s="515"/>
      <c r="P17" s="514">
        <v>0</v>
      </c>
      <c r="Q17" s="515">
        <v>0</v>
      </c>
      <c r="R17" s="589"/>
      <c r="S17" s="590">
        <f>'Gemeente A'!C24+'Gemeente A'!D24-SUM(B17:Q17)</f>
        <v>0</v>
      </c>
    </row>
    <row r="18" spans="1:22">
      <c r="A18" s="61" t="str">
        <f>'Gemeente A'!B25</f>
        <v>Vrije Rubriek 2 overig</v>
      </c>
      <c r="B18" s="514">
        <v>0</v>
      </c>
      <c r="C18" s="514">
        <v>0</v>
      </c>
      <c r="D18" s="514">
        <v>0</v>
      </c>
      <c r="E18" s="514">
        <v>0</v>
      </c>
      <c r="F18" s="515">
        <v>0</v>
      </c>
      <c r="G18" s="515"/>
      <c r="H18" s="514">
        <v>0</v>
      </c>
      <c r="I18" s="514">
        <v>0</v>
      </c>
      <c r="J18" s="514">
        <v>0</v>
      </c>
      <c r="K18" s="515"/>
      <c r="L18" s="514">
        <v>0</v>
      </c>
      <c r="M18" s="514">
        <v>0</v>
      </c>
      <c r="N18" s="515">
        <v>0</v>
      </c>
      <c r="O18" s="515"/>
      <c r="P18" s="514">
        <v>0</v>
      </c>
      <c r="Q18" s="515">
        <v>0</v>
      </c>
      <c r="R18" s="589"/>
      <c r="S18" s="590">
        <f>'Gemeente A'!C25+'Gemeente A'!D25-SUM(B18:Q18)</f>
        <v>0</v>
      </c>
    </row>
    <row r="19" spans="1:22" s="252" customFormat="1">
      <c r="A19" s="64" t="str">
        <f>'Gemeente A'!A26</f>
        <v>Omzet Vrije Rubriek 2</v>
      </c>
      <c r="B19" s="255">
        <f t="shared" ref="B19:F19" si="16">SUM(B17:B18)</f>
        <v>0</v>
      </c>
      <c r="C19" s="255">
        <f t="shared" si="16"/>
        <v>0</v>
      </c>
      <c r="D19" s="255">
        <f t="shared" si="16"/>
        <v>0</v>
      </c>
      <c r="E19" s="255">
        <f t="shared" ref="E19" si="17">SUM(E17:E18)</f>
        <v>0</v>
      </c>
      <c r="F19" s="256">
        <f t="shared" si="16"/>
        <v>0</v>
      </c>
      <c r="G19" s="256"/>
      <c r="H19" s="255">
        <f t="shared" ref="H19:J19" si="18">SUM(H17:H18)</f>
        <v>0</v>
      </c>
      <c r="I19" s="255">
        <f t="shared" si="18"/>
        <v>0</v>
      </c>
      <c r="J19" s="255">
        <f t="shared" si="18"/>
        <v>0</v>
      </c>
      <c r="K19" s="256"/>
      <c r="L19" s="255">
        <f t="shared" ref="L19:N19" si="19">SUM(L17:L18)</f>
        <v>0</v>
      </c>
      <c r="M19" s="255">
        <f t="shared" si="19"/>
        <v>0</v>
      </c>
      <c r="N19" s="256">
        <f t="shared" si="19"/>
        <v>0</v>
      </c>
      <c r="O19" s="256"/>
      <c r="P19" s="255">
        <f>SUM(P17:P18)</f>
        <v>0</v>
      </c>
      <c r="Q19" s="256">
        <f t="shared" ref="Q19" si="20">SUM(Q17:Q18)</f>
        <v>0</v>
      </c>
      <c r="R19" s="254"/>
      <c r="S19" s="256">
        <f>SUM(S17:S18)</f>
        <v>0</v>
      </c>
    </row>
    <row r="20" spans="1:22">
      <c r="A20" s="61" t="str">
        <f>'Gemeente A'!B27</f>
        <v>Rentebaten</v>
      </c>
      <c r="B20" s="514">
        <v>0</v>
      </c>
      <c r="C20" s="514">
        <v>0</v>
      </c>
      <c r="D20" s="514">
        <v>0</v>
      </c>
      <c r="E20" s="514">
        <v>0</v>
      </c>
      <c r="F20" s="515">
        <v>0</v>
      </c>
      <c r="G20" s="515"/>
      <c r="H20" s="514">
        <v>0</v>
      </c>
      <c r="I20" s="514">
        <v>0</v>
      </c>
      <c r="J20" s="514">
        <v>0</v>
      </c>
      <c r="K20" s="515"/>
      <c r="L20" s="514">
        <v>0</v>
      </c>
      <c r="M20" s="514">
        <v>0</v>
      </c>
      <c r="N20" s="515">
        <v>0</v>
      </c>
      <c r="O20" s="515"/>
      <c r="P20" s="514">
        <v>0</v>
      </c>
      <c r="Q20" s="515">
        <v>0</v>
      </c>
      <c r="R20" s="589"/>
      <c r="S20" s="590">
        <f>'Gemeente A'!C27+'Gemeente A'!D27-SUM(B20:Q20)</f>
        <v>0</v>
      </c>
    </row>
    <row r="21" spans="1:22">
      <c r="A21" s="61" t="str">
        <f>'Gemeente A'!B28</f>
        <v>Project baten</v>
      </c>
      <c r="B21" s="514">
        <v>25000</v>
      </c>
      <c r="C21" s="514">
        <v>15000</v>
      </c>
      <c r="D21" s="514">
        <v>15000</v>
      </c>
      <c r="E21" s="514">
        <v>15000</v>
      </c>
      <c r="F21" s="515">
        <v>15000</v>
      </c>
      <c r="G21" s="515"/>
      <c r="H21" s="514">
        <v>15000</v>
      </c>
      <c r="I21" s="514">
        <v>15000</v>
      </c>
      <c r="J21" s="514">
        <v>15000</v>
      </c>
      <c r="K21" s="515"/>
      <c r="L21" s="514">
        <v>15000</v>
      </c>
      <c r="M21" s="514">
        <v>15000</v>
      </c>
      <c r="N21" s="515">
        <v>15000</v>
      </c>
      <c r="O21" s="515"/>
      <c r="P21" s="514">
        <v>0</v>
      </c>
      <c r="Q21" s="515">
        <v>0</v>
      </c>
      <c r="R21" s="589"/>
      <c r="S21" s="590">
        <f>'Gemeente A'!C28+'Gemeente A'!D28-SUM(B21:Q21)</f>
        <v>0</v>
      </c>
    </row>
    <row r="22" spans="1:22">
      <c r="A22" s="61" t="str">
        <f>'Gemeente A'!B29</f>
        <v>Overige baten</v>
      </c>
      <c r="B22" s="514">
        <v>0</v>
      </c>
      <c r="C22" s="514">
        <v>0</v>
      </c>
      <c r="D22" s="514">
        <v>0</v>
      </c>
      <c r="E22" s="514">
        <v>0</v>
      </c>
      <c r="F22" s="515">
        <v>0</v>
      </c>
      <c r="G22" s="515"/>
      <c r="H22" s="514">
        <v>0</v>
      </c>
      <c r="I22" s="514">
        <v>0</v>
      </c>
      <c r="J22" s="514">
        <v>0</v>
      </c>
      <c r="K22" s="515"/>
      <c r="L22" s="514">
        <v>0</v>
      </c>
      <c r="M22" s="514">
        <v>0</v>
      </c>
      <c r="N22" s="515">
        <v>0</v>
      </c>
      <c r="O22" s="515"/>
      <c r="P22" s="514">
        <v>0</v>
      </c>
      <c r="Q22" s="515">
        <v>0</v>
      </c>
      <c r="R22" s="589"/>
      <c r="S22" s="590">
        <f>'Gemeente A'!C29-SUM(B22:Q22)</f>
        <v>0</v>
      </c>
    </row>
    <row r="23" spans="1:22" s="252" customFormat="1">
      <c r="A23" s="64" t="str">
        <f>'Gemeente A'!A30</f>
        <v>Diverse baten</v>
      </c>
      <c r="B23" s="255">
        <f>SUM(B20:B22)</f>
        <v>25000</v>
      </c>
      <c r="C23" s="255">
        <f t="shared" ref="C23:F23" si="21">SUM(C20:C22)</f>
        <v>15000</v>
      </c>
      <c r="D23" s="255">
        <f t="shared" si="21"/>
        <v>15000</v>
      </c>
      <c r="E23" s="255">
        <f t="shared" ref="E23" si="22">SUM(E20:E22)</f>
        <v>15000</v>
      </c>
      <c r="F23" s="256">
        <f t="shared" si="21"/>
        <v>15000</v>
      </c>
      <c r="G23" s="256"/>
      <c r="H23" s="255">
        <f t="shared" ref="H23:J23" si="23">SUM(H20:H22)</f>
        <v>15000</v>
      </c>
      <c r="I23" s="255">
        <f t="shared" si="23"/>
        <v>15000</v>
      </c>
      <c r="J23" s="255">
        <f t="shared" si="23"/>
        <v>15000</v>
      </c>
      <c r="K23" s="256"/>
      <c r="L23" s="255">
        <f t="shared" ref="L23:N23" si="24">SUM(L20:L22)</f>
        <v>15000</v>
      </c>
      <c r="M23" s="255">
        <f t="shared" si="24"/>
        <v>15000</v>
      </c>
      <c r="N23" s="256">
        <f t="shared" si="24"/>
        <v>15000</v>
      </c>
      <c r="O23" s="256"/>
      <c r="P23" s="255">
        <f>SUM(P20:P22)</f>
        <v>0</v>
      </c>
      <c r="Q23" s="256">
        <f t="shared" ref="Q23" si="25">SUM(Q20:Q22)</f>
        <v>0</v>
      </c>
      <c r="R23" s="254"/>
      <c r="S23" s="256">
        <f>SUM(S20:S22)</f>
        <v>0</v>
      </c>
    </row>
    <row r="24" spans="1:22">
      <c r="A24" s="61" t="str">
        <f>'Gemeente A'!B31</f>
        <v>Exploitatie subsidie</v>
      </c>
      <c r="B24" s="514">
        <v>0</v>
      </c>
      <c r="C24" s="514">
        <v>0</v>
      </c>
      <c r="D24" s="514">
        <v>0</v>
      </c>
      <c r="E24" s="514">
        <v>0</v>
      </c>
      <c r="F24" s="515">
        <v>0</v>
      </c>
      <c r="G24" s="515"/>
      <c r="H24" s="514">
        <v>0</v>
      </c>
      <c r="I24" s="514">
        <v>0</v>
      </c>
      <c r="J24" s="514">
        <v>0</v>
      </c>
      <c r="K24" s="515"/>
      <c r="L24" s="514">
        <v>0</v>
      </c>
      <c r="M24" s="514">
        <v>0</v>
      </c>
      <c r="N24" s="515">
        <v>0</v>
      </c>
      <c r="O24" s="515"/>
      <c r="P24" s="514">
        <v>0</v>
      </c>
      <c r="Q24" s="515">
        <v>0</v>
      </c>
      <c r="R24" s="589"/>
      <c r="S24" s="590">
        <f>'Gemeente A'!C31+'Gemeente A'!D31-SUM(B24:Q24)</f>
        <v>1250000</v>
      </c>
    </row>
    <row r="25" spans="1:22">
      <c r="A25" s="61" t="str">
        <f>'Gemeente A'!B32</f>
        <v>Project subsidie</v>
      </c>
      <c r="B25" s="514">
        <v>5000</v>
      </c>
      <c r="C25" s="514">
        <v>10000</v>
      </c>
      <c r="D25" s="514">
        <v>10000</v>
      </c>
      <c r="E25" s="514">
        <v>10000</v>
      </c>
      <c r="F25" s="515">
        <v>0</v>
      </c>
      <c r="G25" s="515"/>
      <c r="H25" s="514">
        <v>10000</v>
      </c>
      <c r="I25" s="514">
        <v>5000</v>
      </c>
      <c r="J25" s="514">
        <v>0</v>
      </c>
      <c r="K25" s="515"/>
      <c r="L25" s="514">
        <v>10000</v>
      </c>
      <c r="M25" s="514">
        <v>5000</v>
      </c>
      <c r="N25" s="515">
        <v>0</v>
      </c>
      <c r="O25" s="515"/>
      <c r="P25" s="514">
        <v>0</v>
      </c>
      <c r="Q25" s="515">
        <v>0</v>
      </c>
      <c r="R25" s="589"/>
      <c r="S25" s="590">
        <f>'Gemeente A'!C32+'Gemeente A'!D32-SUM(B25:Q25)</f>
        <v>0</v>
      </c>
    </row>
    <row r="26" spans="1:22">
      <c r="A26" s="61" t="str">
        <f>'Gemeente A'!B33</f>
        <v>Overige Subsidies</v>
      </c>
      <c r="B26" s="514">
        <v>0</v>
      </c>
      <c r="C26" s="514">
        <v>0</v>
      </c>
      <c r="D26" s="514">
        <v>0</v>
      </c>
      <c r="E26" s="514">
        <v>0</v>
      </c>
      <c r="F26" s="515">
        <v>0</v>
      </c>
      <c r="G26" s="515"/>
      <c r="H26" s="514">
        <v>0</v>
      </c>
      <c r="I26" s="514">
        <v>0</v>
      </c>
      <c r="J26" s="514">
        <v>0</v>
      </c>
      <c r="K26" s="515"/>
      <c r="L26" s="514">
        <v>0</v>
      </c>
      <c r="M26" s="514">
        <v>0</v>
      </c>
      <c r="N26" s="515">
        <v>0</v>
      </c>
      <c r="O26" s="515"/>
      <c r="P26" s="514">
        <v>0</v>
      </c>
      <c r="Q26" s="515">
        <v>0</v>
      </c>
      <c r="R26" s="589"/>
      <c r="S26" s="590">
        <f>'Gemeente A'!C33-SUM(B26:Q26)</f>
        <v>0</v>
      </c>
    </row>
    <row r="27" spans="1:22" s="252" customFormat="1">
      <c r="A27" s="64" t="str">
        <f>'Gemeente A'!A34</f>
        <v>Subsidies</v>
      </c>
      <c r="B27" s="255">
        <f t="shared" ref="B27:F27" si="26">SUM(B24:B26)</f>
        <v>5000</v>
      </c>
      <c r="C27" s="255">
        <f t="shared" si="26"/>
        <v>10000</v>
      </c>
      <c r="D27" s="255">
        <f t="shared" si="26"/>
        <v>10000</v>
      </c>
      <c r="E27" s="255">
        <f t="shared" ref="E27" si="27">SUM(E24:E26)</f>
        <v>10000</v>
      </c>
      <c r="F27" s="256">
        <f t="shared" si="26"/>
        <v>0</v>
      </c>
      <c r="G27" s="256"/>
      <c r="H27" s="255">
        <f t="shared" ref="H27:J27" si="28">SUM(H24:H26)</f>
        <v>10000</v>
      </c>
      <c r="I27" s="255">
        <f t="shared" si="28"/>
        <v>5000</v>
      </c>
      <c r="J27" s="255">
        <f t="shared" si="28"/>
        <v>0</v>
      </c>
      <c r="K27" s="256"/>
      <c r="L27" s="255">
        <f t="shared" ref="L27:N27" si="29">SUM(L24:L26)</f>
        <v>10000</v>
      </c>
      <c r="M27" s="255">
        <f t="shared" si="29"/>
        <v>5000</v>
      </c>
      <c r="N27" s="256">
        <f t="shared" si="29"/>
        <v>0</v>
      </c>
      <c r="O27" s="256"/>
      <c r="P27" s="255">
        <f>SUM(P24:P26)</f>
        <v>0</v>
      </c>
      <c r="Q27" s="256">
        <f t="shared" ref="Q27" si="30">SUM(Q24:Q26)</f>
        <v>0</v>
      </c>
      <c r="R27" s="254"/>
      <c r="S27" s="256">
        <f>SUM(S24:S26)</f>
        <v>1250000</v>
      </c>
    </row>
    <row r="28" spans="1:22">
      <c r="A28" s="62"/>
      <c r="B28" s="538"/>
      <c r="C28" s="538"/>
      <c r="D28" s="538"/>
      <c r="E28" s="538"/>
      <c r="F28" s="586"/>
      <c r="G28" s="586"/>
      <c r="H28" s="538"/>
      <c r="I28" s="538"/>
      <c r="J28" s="538"/>
      <c r="K28" s="586"/>
      <c r="L28" s="538"/>
      <c r="M28" s="538"/>
      <c r="N28" s="586"/>
      <c r="O28" s="586"/>
      <c r="P28" s="538"/>
      <c r="Q28" s="586"/>
      <c r="R28" s="587"/>
      <c r="S28" s="259"/>
    </row>
    <row r="29" spans="1:22">
      <c r="A29" s="62"/>
      <c r="B29" s="538"/>
      <c r="C29" s="538"/>
      <c r="D29" s="538"/>
      <c r="E29" s="538"/>
      <c r="F29" s="586"/>
      <c r="G29" s="586"/>
      <c r="H29" s="538"/>
      <c r="I29" s="538"/>
      <c r="J29" s="538"/>
      <c r="K29" s="586"/>
      <c r="L29" s="538"/>
      <c r="M29" s="538"/>
      <c r="N29" s="586"/>
      <c r="O29" s="586"/>
      <c r="P29" s="538"/>
      <c r="Q29" s="586"/>
      <c r="R29" s="587"/>
      <c r="S29" s="259"/>
    </row>
    <row r="30" spans="1:22">
      <c r="A30" s="62"/>
      <c r="B30" s="538"/>
      <c r="C30" s="538"/>
      <c r="D30" s="538"/>
      <c r="E30" s="538"/>
      <c r="F30" s="586"/>
      <c r="G30" s="586"/>
      <c r="H30" s="538"/>
      <c r="I30" s="538"/>
      <c r="J30" s="538"/>
      <c r="K30" s="586"/>
      <c r="L30" s="538"/>
      <c r="M30" s="538"/>
      <c r="N30" s="586"/>
      <c r="O30" s="586"/>
      <c r="P30" s="538"/>
      <c r="Q30" s="586"/>
      <c r="R30" s="587"/>
      <c r="S30" s="259"/>
    </row>
    <row r="31" spans="1:22">
      <c r="A31" s="63" t="s">
        <v>38</v>
      </c>
      <c r="B31" s="538"/>
      <c r="C31" s="250"/>
      <c r="D31" s="538"/>
      <c r="E31" s="538"/>
      <c r="F31" s="586"/>
      <c r="G31" s="253"/>
      <c r="H31" s="538"/>
      <c r="I31" s="250"/>
      <c r="J31" s="538"/>
      <c r="K31" s="586"/>
      <c r="L31" s="538"/>
      <c r="M31" s="538"/>
      <c r="N31" s="586"/>
      <c r="O31" s="586"/>
      <c r="P31" s="538"/>
      <c r="Q31" s="586"/>
      <c r="R31" s="587"/>
      <c r="S31" s="259"/>
    </row>
    <row r="32" spans="1:22">
      <c r="A32" s="61" t="str">
        <f>'Gemeente A'!B39</f>
        <v>Bestuurs- / RvT kosten</v>
      </c>
      <c r="B32" s="514">
        <v>0</v>
      </c>
      <c r="C32" s="514">
        <v>0</v>
      </c>
      <c r="D32" s="514">
        <v>0</v>
      </c>
      <c r="E32" s="514">
        <v>0</v>
      </c>
      <c r="F32" s="515">
        <v>0</v>
      </c>
      <c r="G32" s="515"/>
      <c r="H32" s="514">
        <v>0</v>
      </c>
      <c r="I32" s="514">
        <v>0</v>
      </c>
      <c r="J32" s="514">
        <v>0</v>
      </c>
      <c r="K32" s="515"/>
      <c r="L32" s="514">
        <v>0</v>
      </c>
      <c r="M32" s="514">
        <v>0</v>
      </c>
      <c r="N32" s="515">
        <v>0</v>
      </c>
      <c r="O32" s="515"/>
      <c r="P32" s="514">
        <v>0</v>
      </c>
      <c r="Q32" s="515">
        <v>0</v>
      </c>
      <c r="R32" s="589"/>
      <c r="S32" s="590">
        <f>'Gemeente A'!C39+'Gemeente A'!D39-SUM(B32:Q32)</f>
        <v>1923.0769230769231</v>
      </c>
      <c r="V32" s="511">
        <f>S32-'Gemeente A'!X39</f>
        <v>0</v>
      </c>
    </row>
    <row r="33" spans="1:22">
      <c r="A33" s="61" t="str">
        <f>'Gemeente A'!B40</f>
        <v>Marketing</v>
      </c>
      <c r="B33" s="514">
        <v>0</v>
      </c>
      <c r="C33" s="514">
        <v>0</v>
      </c>
      <c r="D33" s="514">
        <v>0</v>
      </c>
      <c r="E33" s="514">
        <v>0</v>
      </c>
      <c r="F33" s="515">
        <v>0</v>
      </c>
      <c r="G33" s="515"/>
      <c r="H33" s="514">
        <v>0</v>
      </c>
      <c r="I33" s="514">
        <v>0</v>
      </c>
      <c r="J33" s="514"/>
      <c r="K33" s="515"/>
      <c r="L33" s="514">
        <v>0</v>
      </c>
      <c r="M33" s="514">
        <v>0</v>
      </c>
      <c r="N33" s="515">
        <v>0</v>
      </c>
      <c r="O33" s="515"/>
      <c r="P33" s="514">
        <v>0</v>
      </c>
      <c r="Q33" s="515">
        <v>0</v>
      </c>
      <c r="R33" s="589"/>
      <c r="S33" s="590">
        <f>'Gemeente A'!C40+'Gemeente A'!D40-SUM(B33:Q33)</f>
        <v>3846.1538461538462</v>
      </c>
      <c r="V33" s="511">
        <f>S33-'Gemeente A'!X40</f>
        <v>0</v>
      </c>
    </row>
    <row r="34" spans="1:22">
      <c r="A34" s="61" t="str">
        <f>'Gemeente A'!B41</f>
        <v>Administratie &amp; advies</v>
      </c>
      <c r="B34" s="514">
        <v>0</v>
      </c>
      <c r="C34" s="514">
        <v>0</v>
      </c>
      <c r="D34" s="514">
        <v>0</v>
      </c>
      <c r="E34" s="514">
        <v>0</v>
      </c>
      <c r="F34" s="515">
        <v>0</v>
      </c>
      <c r="G34" s="515"/>
      <c r="H34" s="514">
        <v>0</v>
      </c>
      <c r="I34" s="514">
        <v>0</v>
      </c>
      <c r="J34" s="514">
        <v>0</v>
      </c>
      <c r="K34" s="515"/>
      <c r="L34" s="514">
        <v>0</v>
      </c>
      <c r="M34" s="514">
        <v>0</v>
      </c>
      <c r="N34" s="515">
        <v>0</v>
      </c>
      <c r="O34" s="515"/>
      <c r="P34" s="514">
        <v>0</v>
      </c>
      <c r="Q34" s="515">
        <v>0</v>
      </c>
      <c r="R34" s="589"/>
      <c r="S34" s="590">
        <f>'Gemeente A'!C41+'Gemeente A'!D41-SUM(B34:Q34)</f>
        <v>9615.3846153846152</v>
      </c>
      <c r="V34" s="511">
        <f>S34-'Gemeente A'!X41</f>
        <v>0</v>
      </c>
    </row>
    <row r="35" spans="1:22">
      <c r="A35" s="61" t="str">
        <f>'Gemeente A'!B42</f>
        <v>Overige bestuurskosten</v>
      </c>
      <c r="B35" s="514">
        <v>0</v>
      </c>
      <c r="C35" s="514">
        <v>0</v>
      </c>
      <c r="D35" s="514">
        <v>0</v>
      </c>
      <c r="E35" s="514">
        <v>0</v>
      </c>
      <c r="F35" s="515">
        <v>0</v>
      </c>
      <c r="G35" s="515"/>
      <c r="H35" s="514">
        <v>0</v>
      </c>
      <c r="I35" s="514">
        <v>0</v>
      </c>
      <c r="J35" s="514">
        <v>0</v>
      </c>
      <c r="K35" s="515"/>
      <c r="L35" s="514">
        <v>0</v>
      </c>
      <c r="M35" s="514">
        <v>0</v>
      </c>
      <c r="N35" s="515">
        <v>0</v>
      </c>
      <c r="O35" s="515"/>
      <c r="P35" s="514">
        <v>0</v>
      </c>
      <c r="Q35" s="515">
        <v>0</v>
      </c>
      <c r="R35" s="589"/>
      <c r="S35" s="590">
        <f>'Gemeente A'!C42+'Gemeente A'!D42-SUM(B35:Q35)</f>
        <v>3846.1538461538462</v>
      </c>
      <c r="V35" s="511">
        <f>S35-'Gemeente A'!X42</f>
        <v>0</v>
      </c>
    </row>
    <row r="36" spans="1:22" s="252" customFormat="1">
      <c r="A36" s="64" t="str">
        <f>'Gemeente A'!A43</f>
        <v>Bestuur en organisatie</v>
      </c>
      <c r="B36" s="255">
        <f>SUM(B32:B35)</f>
        <v>0</v>
      </c>
      <c r="C36" s="255">
        <f t="shared" ref="C36:F36" si="31">SUM(C32:C35)</f>
        <v>0</v>
      </c>
      <c r="D36" s="255">
        <f t="shared" si="31"/>
        <v>0</v>
      </c>
      <c r="E36" s="255">
        <f t="shared" ref="E36" si="32">SUM(E32:E35)</f>
        <v>0</v>
      </c>
      <c r="F36" s="256">
        <f t="shared" si="31"/>
        <v>0</v>
      </c>
      <c r="G36" s="256"/>
      <c r="H36" s="255">
        <f t="shared" ref="H36:J36" si="33">SUM(H32:H35)</f>
        <v>0</v>
      </c>
      <c r="I36" s="255">
        <f t="shared" si="33"/>
        <v>0</v>
      </c>
      <c r="J36" s="255">
        <f t="shared" si="33"/>
        <v>0</v>
      </c>
      <c r="K36" s="256"/>
      <c r="L36" s="255">
        <f t="shared" ref="L36:N36" si="34">SUM(L32:L35)</f>
        <v>0</v>
      </c>
      <c r="M36" s="255">
        <f t="shared" si="34"/>
        <v>0</v>
      </c>
      <c r="N36" s="256">
        <f t="shared" si="34"/>
        <v>0</v>
      </c>
      <c r="O36" s="256"/>
      <c r="P36" s="255">
        <f>SUM(P32:P35)</f>
        <v>0</v>
      </c>
      <c r="Q36" s="256">
        <f t="shared" ref="Q36" si="35">SUM(Q32:Q35)</f>
        <v>0</v>
      </c>
      <c r="R36" s="254"/>
      <c r="S36" s="256">
        <f>SUM(S32:S35)</f>
        <v>19230.76923076923</v>
      </c>
      <c r="V36" s="511">
        <f>S36-'Gemeente A'!X43</f>
        <v>0</v>
      </c>
    </row>
    <row r="37" spans="1:22">
      <c r="A37" s="61" t="str">
        <f>'Gemeente A'!B44</f>
        <v>Huurkosten</v>
      </c>
      <c r="B37" s="514">
        <v>0</v>
      </c>
      <c r="C37" s="514">
        <v>0</v>
      </c>
      <c r="D37" s="514">
        <v>0</v>
      </c>
      <c r="E37" s="514">
        <v>0</v>
      </c>
      <c r="F37" s="515">
        <v>0</v>
      </c>
      <c r="G37" s="515"/>
      <c r="H37" s="514">
        <v>0</v>
      </c>
      <c r="I37" s="514">
        <v>0</v>
      </c>
      <c r="J37" s="514">
        <v>0</v>
      </c>
      <c r="K37" s="515"/>
      <c r="L37" s="514">
        <v>0</v>
      </c>
      <c r="M37" s="514">
        <v>0</v>
      </c>
      <c r="N37" s="515">
        <v>0</v>
      </c>
      <c r="O37" s="515"/>
      <c r="P37" s="514">
        <v>0</v>
      </c>
      <c r="Q37" s="515">
        <v>0</v>
      </c>
      <c r="R37" s="589"/>
      <c r="S37" s="590">
        <f>'Gemeente A'!C44+'Gemeente A'!D44-SUM(B37:Q37)</f>
        <v>230000</v>
      </c>
      <c r="V37" s="511">
        <f>S37-'Gemeente A'!X44</f>
        <v>0</v>
      </c>
    </row>
    <row r="38" spans="1:22">
      <c r="A38" s="61" t="str">
        <f>'Gemeente A'!B45</f>
        <v>Onderhoudskosten</v>
      </c>
      <c r="B38" s="514">
        <v>0</v>
      </c>
      <c r="C38" s="514">
        <v>0</v>
      </c>
      <c r="D38" s="514">
        <v>0</v>
      </c>
      <c r="E38" s="514">
        <v>0</v>
      </c>
      <c r="F38" s="515">
        <v>0</v>
      </c>
      <c r="G38" s="515"/>
      <c r="H38" s="514">
        <v>0</v>
      </c>
      <c r="I38" s="514">
        <v>0</v>
      </c>
      <c r="J38" s="514">
        <v>0</v>
      </c>
      <c r="K38" s="515"/>
      <c r="L38" s="514">
        <v>0</v>
      </c>
      <c r="M38" s="514">
        <v>0</v>
      </c>
      <c r="N38" s="515">
        <v>0</v>
      </c>
      <c r="O38" s="515"/>
      <c r="P38" s="514">
        <v>0</v>
      </c>
      <c r="Q38" s="515">
        <v>0</v>
      </c>
      <c r="R38" s="589"/>
      <c r="S38" s="590">
        <f>'Gemeente A'!C45+'Gemeente A'!D45-SUM(B38:Q38)</f>
        <v>0</v>
      </c>
      <c r="V38" s="511">
        <f>S38-'Gemeente A'!X45</f>
        <v>0</v>
      </c>
    </row>
    <row r="39" spans="1:22">
      <c r="A39" s="61" t="str">
        <f>'Gemeente A'!B46</f>
        <v>Afschrijving gebouwen &amp; inventaris</v>
      </c>
      <c r="B39" s="514">
        <v>0</v>
      </c>
      <c r="C39" s="514">
        <v>0</v>
      </c>
      <c r="D39" s="514">
        <v>0</v>
      </c>
      <c r="E39" s="514">
        <v>0</v>
      </c>
      <c r="F39" s="515">
        <v>0</v>
      </c>
      <c r="G39" s="515"/>
      <c r="H39" s="514">
        <v>0</v>
      </c>
      <c r="I39" s="514">
        <v>0</v>
      </c>
      <c r="J39" s="514">
        <v>0</v>
      </c>
      <c r="K39" s="515"/>
      <c r="L39" s="514">
        <v>0</v>
      </c>
      <c r="M39" s="514">
        <v>0</v>
      </c>
      <c r="N39" s="515">
        <v>0</v>
      </c>
      <c r="O39" s="515"/>
      <c r="P39" s="514">
        <v>0</v>
      </c>
      <c r="Q39" s="515">
        <v>0</v>
      </c>
      <c r="R39" s="589"/>
      <c r="S39" s="590">
        <f>'Gemeente A'!C46+'Gemeente A'!D46-SUM(B39:Q39)</f>
        <v>0</v>
      </c>
      <c r="V39" s="511">
        <f>S39-'Gemeente A'!X46</f>
        <v>0</v>
      </c>
    </row>
    <row r="40" spans="1:22">
      <c r="A40" s="61" t="str">
        <f>'Gemeente A'!B47</f>
        <v>Schoonmaakkosten</v>
      </c>
      <c r="B40" s="514">
        <v>0</v>
      </c>
      <c r="C40" s="514">
        <v>0</v>
      </c>
      <c r="D40" s="514">
        <v>0</v>
      </c>
      <c r="E40" s="514">
        <v>0</v>
      </c>
      <c r="F40" s="515">
        <v>0</v>
      </c>
      <c r="G40" s="515"/>
      <c r="H40" s="514">
        <v>0</v>
      </c>
      <c r="I40" s="514">
        <v>0</v>
      </c>
      <c r="J40" s="514">
        <v>0</v>
      </c>
      <c r="K40" s="515"/>
      <c r="L40" s="514">
        <v>0</v>
      </c>
      <c r="M40" s="514">
        <v>0</v>
      </c>
      <c r="N40" s="515">
        <v>0</v>
      </c>
      <c r="O40" s="515"/>
      <c r="P40" s="514">
        <v>0</v>
      </c>
      <c r="Q40" s="515">
        <v>0</v>
      </c>
      <c r="R40" s="589"/>
      <c r="S40" s="590">
        <f>'Gemeente A'!C47+'Gemeente A'!D47-SUM(B40:Q40)</f>
        <v>6000</v>
      </c>
      <c r="V40" s="511">
        <f>S40-'Gemeente A'!X47</f>
        <v>0</v>
      </c>
    </row>
    <row r="41" spans="1:22">
      <c r="A41" s="61" t="str">
        <f>'Gemeente A'!B48</f>
        <v>Energiekosten</v>
      </c>
      <c r="B41" s="514">
        <v>0</v>
      </c>
      <c r="C41" s="514">
        <v>0</v>
      </c>
      <c r="D41" s="514">
        <v>0</v>
      </c>
      <c r="E41" s="514">
        <v>0</v>
      </c>
      <c r="F41" s="515">
        <v>0</v>
      </c>
      <c r="G41" s="515"/>
      <c r="H41" s="514">
        <v>0</v>
      </c>
      <c r="I41" s="514">
        <v>0</v>
      </c>
      <c r="J41" s="514">
        <v>0</v>
      </c>
      <c r="K41" s="515"/>
      <c r="L41" s="514">
        <v>0</v>
      </c>
      <c r="M41" s="514">
        <v>0</v>
      </c>
      <c r="N41" s="515">
        <v>0</v>
      </c>
      <c r="O41" s="515"/>
      <c r="P41" s="514">
        <v>0</v>
      </c>
      <c r="Q41" s="515">
        <v>0</v>
      </c>
      <c r="R41" s="589"/>
      <c r="S41" s="590">
        <f>'Gemeente A'!C48+'Gemeente A'!D48-SUM(B41:Q41)</f>
        <v>6000</v>
      </c>
      <c r="V41" s="511">
        <f>S41-'Gemeente A'!X48</f>
        <v>0</v>
      </c>
    </row>
    <row r="42" spans="1:22">
      <c r="A42" s="61" t="str">
        <f>'Gemeente A'!B49</f>
        <v>Belastingen huisvesting</v>
      </c>
      <c r="B42" s="514">
        <v>0</v>
      </c>
      <c r="C42" s="514">
        <v>0</v>
      </c>
      <c r="D42" s="514">
        <v>0</v>
      </c>
      <c r="E42" s="514">
        <v>0</v>
      </c>
      <c r="F42" s="515">
        <v>0</v>
      </c>
      <c r="G42" s="515"/>
      <c r="H42" s="514">
        <v>0</v>
      </c>
      <c r="I42" s="514">
        <v>0</v>
      </c>
      <c r="J42" s="514">
        <v>0</v>
      </c>
      <c r="K42" s="515"/>
      <c r="L42" s="514">
        <v>0</v>
      </c>
      <c r="M42" s="514">
        <v>0</v>
      </c>
      <c r="N42" s="515">
        <v>0</v>
      </c>
      <c r="O42" s="515"/>
      <c r="P42" s="514">
        <v>0</v>
      </c>
      <c r="Q42" s="515">
        <v>0</v>
      </c>
      <c r="R42" s="589"/>
      <c r="S42" s="590">
        <f>'Gemeente A'!C49+'Gemeente A'!D49-SUM(B42:Q42)</f>
        <v>3000</v>
      </c>
      <c r="V42" s="511">
        <f>S42-'Gemeente A'!X49</f>
        <v>0</v>
      </c>
    </row>
    <row r="43" spans="1:22">
      <c r="A43" s="61" t="str">
        <f>'Gemeente A'!B50</f>
        <v>Verzekeringen huisvesting</v>
      </c>
      <c r="B43" s="514">
        <v>0</v>
      </c>
      <c r="C43" s="514">
        <v>0</v>
      </c>
      <c r="D43" s="514">
        <v>0</v>
      </c>
      <c r="E43" s="514">
        <v>0</v>
      </c>
      <c r="F43" s="515">
        <v>0</v>
      </c>
      <c r="G43" s="515"/>
      <c r="H43" s="514">
        <v>0</v>
      </c>
      <c r="I43" s="514">
        <v>0</v>
      </c>
      <c r="J43" s="514">
        <v>0</v>
      </c>
      <c r="K43" s="515"/>
      <c r="L43" s="514">
        <v>0</v>
      </c>
      <c r="M43" s="514">
        <v>0</v>
      </c>
      <c r="N43" s="515">
        <v>0</v>
      </c>
      <c r="O43" s="515"/>
      <c r="P43" s="514">
        <v>0</v>
      </c>
      <c r="Q43" s="515">
        <v>0</v>
      </c>
      <c r="R43" s="589"/>
      <c r="S43" s="590">
        <f>'Gemeente A'!C50+'Gemeente A'!D50-SUM(B43:Q43)</f>
        <v>1500</v>
      </c>
      <c r="V43" s="511">
        <f>S43-'Gemeente A'!X50</f>
        <v>0</v>
      </c>
    </row>
    <row r="44" spans="1:22">
      <c r="A44" s="61" t="str">
        <f>'Gemeente A'!B51</f>
        <v>Overige kosten huisvesting</v>
      </c>
      <c r="B44" s="514">
        <v>0</v>
      </c>
      <c r="C44" s="514">
        <v>0</v>
      </c>
      <c r="D44" s="514">
        <v>0</v>
      </c>
      <c r="E44" s="514">
        <v>0</v>
      </c>
      <c r="F44" s="515">
        <v>0</v>
      </c>
      <c r="G44" s="515"/>
      <c r="H44" s="514">
        <v>0</v>
      </c>
      <c r="I44" s="514">
        <v>0</v>
      </c>
      <c r="J44" s="514">
        <v>0</v>
      </c>
      <c r="K44" s="515"/>
      <c r="L44" s="514">
        <v>0</v>
      </c>
      <c r="M44" s="514">
        <v>0</v>
      </c>
      <c r="N44" s="515">
        <v>0</v>
      </c>
      <c r="O44" s="515"/>
      <c r="P44" s="514">
        <v>0</v>
      </c>
      <c r="Q44" s="515">
        <v>0</v>
      </c>
      <c r="R44" s="589"/>
      <c r="S44" s="590">
        <f>'Gemeente A'!C51+'Gemeente A'!D51-SUM(B44:Q44)</f>
        <v>5000</v>
      </c>
      <c r="V44" s="511">
        <f>S44-'Gemeente A'!X51</f>
        <v>0</v>
      </c>
    </row>
    <row r="45" spans="1:22" s="252" customFormat="1">
      <c r="A45" s="64" t="str">
        <f>'Gemeente A'!A52</f>
        <v>Huisvesting</v>
      </c>
      <c r="B45" s="255">
        <f>SUM(B37:B44)</f>
        <v>0</v>
      </c>
      <c r="C45" s="255">
        <f t="shared" ref="C45:F45" si="36">SUM(C37:C44)</f>
        <v>0</v>
      </c>
      <c r="D45" s="255">
        <f t="shared" si="36"/>
        <v>0</v>
      </c>
      <c r="E45" s="255">
        <f t="shared" ref="E45" si="37">SUM(E37:E44)</f>
        <v>0</v>
      </c>
      <c r="F45" s="256">
        <f t="shared" si="36"/>
        <v>0</v>
      </c>
      <c r="G45" s="256"/>
      <c r="H45" s="255">
        <f t="shared" ref="H45:J45" si="38">SUM(H37:H44)</f>
        <v>0</v>
      </c>
      <c r="I45" s="255">
        <f t="shared" si="38"/>
        <v>0</v>
      </c>
      <c r="J45" s="255">
        <f t="shared" si="38"/>
        <v>0</v>
      </c>
      <c r="K45" s="256"/>
      <c r="L45" s="255">
        <f t="shared" ref="L45:N45" si="39">SUM(L37:L44)</f>
        <v>0</v>
      </c>
      <c r="M45" s="255">
        <f t="shared" si="39"/>
        <v>0</v>
      </c>
      <c r="N45" s="256">
        <f t="shared" si="39"/>
        <v>0</v>
      </c>
      <c r="O45" s="256"/>
      <c r="P45" s="255">
        <f>SUM(P37:P44)</f>
        <v>0</v>
      </c>
      <c r="Q45" s="256">
        <f t="shared" ref="Q45" si="40">SUM(Q37:Q44)</f>
        <v>0</v>
      </c>
      <c r="R45" s="254"/>
      <c r="S45" s="256">
        <f>SUM(S37:S44)</f>
        <v>251500</v>
      </c>
      <c r="V45" s="511">
        <f>S45-'Gemeente A'!X52</f>
        <v>0</v>
      </c>
    </row>
    <row r="46" spans="1:22">
      <c r="A46" s="61" t="str">
        <f>'Gemeente A'!B53</f>
        <v>Loonkosten Direct</v>
      </c>
      <c r="B46" s="591">
        <f>'Gemeente A'!F53</f>
        <v>59574.528000000006</v>
      </c>
      <c r="C46" s="591">
        <f>'Gemeente A'!G53</f>
        <v>47659.6224</v>
      </c>
      <c r="D46" s="591">
        <f>'Gemeente A'!H53</f>
        <v>47659.6224</v>
      </c>
      <c r="E46" s="591">
        <f>'Gemeente A'!I53</f>
        <v>51631.257600000004</v>
      </c>
      <c r="F46" s="592">
        <f>'Gemeente A'!J53</f>
        <v>29787.264000000003</v>
      </c>
      <c r="G46" s="592"/>
      <c r="H46" s="591">
        <f>'Gemeente A'!L53</f>
        <v>53319.202559999998</v>
      </c>
      <c r="I46" s="591">
        <f>'Gemeente A'!M53</f>
        <v>44383.023359999999</v>
      </c>
      <c r="J46" s="591">
        <f>'Gemeente A'!N53</f>
        <v>44383.023359999999</v>
      </c>
      <c r="K46" s="592"/>
      <c r="L46" s="591">
        <f>'Gemeente A'!P53</f>
        <v>48553.240319999997</v>
      </c>
      <c r="M46" s="591">
        <f>'Gemeente A'!Q53</f>
        <v>34354.644480000003</v>
      </c>
      <c r="N46" s="592">
        <f>'Gemeente A'!R53</f>
        <v>36191.525759999997</v>
      </c>
      <c r="O46" s="592"/>
      <c r="P46" s="591">
        <f>'Gemeente A'!T53</f>
        <v>103212.86976</v>
      </c>
      <c r="Q46" s="592">
        <f>'Gemeente A'!U53</f>
        <v>122574.59135999999</v>
      </c>
      <c r="R46" s="589"/>
      <c r="S46" s="590">
        <f>'Gemeente A'!W53</f>
        <v>22886.547839999999</v>
      </c>
      <c r="V46" s="511">
        <f>S46-'Gemeente A'!X53</f>
        <v>-723284.41535999998</v>
      </c>
    </row>
    <row r="47" spans="1:22">
      <c r="A47" s="61" t="str">
        <f>'Gemeente A'!B54</f>
        <v>Loonkosten Backoffice</v>
      </c>
      <c r="B47" s="591">
        <f>'Gemeente A'!F54</f>
        <v>3699.5781888000001</v>
      </c>
      <c r="C47" s="591">
        <f>'Gemeente A'!G54</f>
        <v>2895.3220608000006</v>
      </c>
      <c r="D47" s="591">
        <f>'Gemeente A'!H54</f>
        <v>1447.6610304000003</v>
      </c>
      <c r="E47" s="591">
        <f>'Gemeente A'!I54</f>
        <v>1719.0974736000001</v>
      </c>
      <c r="F47" s="592">
        <f>'Gemeente A'!J54</f>
        <v>1719.0974736000001</v>
      </c>
      <c r="G47" s="592"/>
      <c r="H47" s="591">
        <f>'Gemeente A'!L54</f>
        <v>3699.5781888000001</v>
      </c>
      <c r="I47" s="591">
        <f>'Gemeente A'!M54</f>
        <v>1849.7890944000001</v>
      </c>
      <c r="J47" s="591">
        <f>'Gemeente A'!N54</f>
        <v>1849.7890944000001</v>
      </c>
      <c r="K47" s="592"/>
      <c r="L47" s="591">
        <f>'Gemeente A'!P54</f>
        <v>3438.1949472000001</v>
      </c>
      <c r="M47" s="591">
        <f>'Gemeente A'!Q54</f>
        <v>1849.7890944000001</v>
      </c>
      <c r="N47" s="592">
        <f>'Gemeente A'!R54</f>
        <v>1719.0974736000001</v>
      </c>
      <c r="O47" s="592"/>
      <c r="P47" s="591">
        <f>'Gemeente A'!T54</f>
        <v>2895.3220608000006</v>
      </c>
      <c r="Q47" s="592">
        <f>'Gemeente A'!U54</f>
        <v>2895.3220608000006</v>
      </c>
      <c r="R47" s="589"/>
      <c r="S47" s="590">
        <f>'Gemeente A'!W54</f>
        <v>186919.17734879997</v>
      </c>
      <c r="V47" s="511">
        <f>S47-'Gemeente A'!X54</f>
        <v>-31677.638241600012</v>
      </c>
    </row>
    <row r="48" spans="1:22">
      <c r="A48" s="61" t="str">
        <f>'Gemeente A'!B55</f>
        <v>Inzet derden</v>
      </c>
      <c r="B48" s="514">
        <v>0</v>
      </c>
      <c r="C48" s="514">
        <v>0</v>
      </c>
      <c r="D48" s="514">
        <v>0</v>
      </c>
      <c r="E48" s="514">
        <v>0</v>
      </c>
      <c r="F48" s="515">
        <v>0</v>
      </c>
      <c r="G48" s="515"/>
      <c r="H48" s="514">
        <v>0</v>
      </c>
      <c r="I48" s="514">
        <v>0</v>
      </c>
      <c r="J48" s="514">
        <v>0</v>
      </c>
      <c r="K48" s="515"/>
      <c r="L48" s="514">
        <v>0</v>
      </c>
      <c r="M48" s="514">
        <v>0</v>
      </c>
      <c r="N48" s="515">
        <v>0</v>
      </c>
      <c r="O48" s="515"/>
      <c r="P48" s="514">
        <v>0</v>
      </c>
      <c r="Q48" s="515">
        <v>0</v>
      </c>
      <c r="R48" s="589"/>
      <c r="S48" s="590">
        <f>'Gemeente A'!C55+'Gemeente A'!D55-SUM(B48:Q48)</f>
        <v>18500</v>
      </c>
      <c r="V48" s="511">
        <f>S48-'Gemeente A'!X55</f>
        <v>0</v>
      </c>
    </row>
    <row r="49" spans="1:22">
      <c r="A49" s="61" t="str">
        <f>'Gemeente A'!B56</f>
        <v>Overige personeelskosten</v>
      </c>
      <c r="B49" s="514">
        <v>0</v>
      </c>
      <c r="C49" s="514">
        <v>0</v>
      </c>
      <c r="D49" s="514">
        <v>0</v>
      </c>
      <c r="E49" s="514">
        <v>0</v>
      </c>
      <c r="F49" s="515">
        <v>0</v>
      </c>
      <c r="G49" s="515"/>
      <c r="H49" s="514">
        <v>0</v>
      </c>
      <c r="I49" s="514">
        <v>0</v>
      </c>
      <c r="J49" s="514">
        <v>0</v>
      </c>
      <c r="K49" s="515"/>
      <c r="L49" s="514">
        <v>0</v>
      </c>
      <c r="M49" s="514">
        <v>0</v>
      </c>
      <c r="N49" s="515">
        <v>0</v>
      </c>
      <c r="O49" s="515"/>
      <c r="P49" s="514">
        <v>0</v>
      </c>
      <c r="Q49" s="515">
        <v>0</v>
      </c>
      <c r="R49" s="589"/>
      <c r="S49" s="590">
        <f>'Gemeente A'!C56+'Gemeente A'!D56-SUM(B49:Q49)</f>
        <v>14538.461538461539</v>
      </c>
      <c r="V49" s="511">
        <f>S49-'Gemeente A'!X56</f>
        <v>0</v>
      </c>
    </row>
    <row r="50" spans="1:22" s="252" customFormat="1">
      <c r="A50" s="64" t="str">
        <f>'Gemeente A'!A57</f>
        <v>Personeel</v>
      </c>
      <c r="B50" s="255">
        <f>SUM(B46:B49)</f>
        <v>63274.106188800004</v>
      </c>
      <c r="C50" s="255">
        <f>SUM(C46:C49)</f>
        <v>50554.944460799998</v>
      </c>
      <c r="D50" s="255">
        <f>SUM(D46:D49)</f>
        <v>49107.283430399999</v>
      </c>
      <c r="E50" s="255">
        <f>SUM(E46:E49)</f>
        <v>53350.355073600003</v>
      </c>
      <c r="F50" s="256">
        <f>SUM(F46:F49)</f>
        <v>31506.361473600002</v>
      </c>
      <c r="G50" s="256"/>
      <c r="H50" s="255">
        <f>SUM(H46:H49)</f>
        <v>57018.780748799996</v>
      </c>
      <c r="I50" s="255">
        <f>SUM(I46:I49)</f>
        <v>46232.812454400002</v>
      </c>
      <c r="J50" s="255">
        <f>SUM(J46:J49)</f>
        <v>46232.812454400002</v>
      </c>
      <c r="K50" s="256"/>
      <c r="L50" s="255">
        <f>SUM(L46:L49)</f>
        <v>51991.435267199995</v>
      </c>
      <c r="M50" s="255">
        <f>SUM(M46:M49)</f>
        <v>36204.433574400005</v>
      </c>
      <c r="N50" s="256">
        <f>SUM(N46:N49)</f>
        <v>37910.623233599996</v>
      </c>
      <c r="O50" s="256"/>
      <c r="P50" s="255">
        <f>SUM(P46:P49)</f>
        <v>106108.1918208</v>
      </c>
      <c r="Q50" s="256">
        <f>SUM(Q46:Q49)</f>
        <v>125469.91342079999</v>
      </c>
      <c r="R50" s="254"/>
      <c r="S50" s="256">
        <f>SUM(S46:S49)</f>
        <v>242844.18672726149</v>
      </c>
      <c r="V50" s="511">
        <f>S50-'Gemeente A'!X57</f>
        <v>-754962.0536016</v>
      </c>
    </row>
    <row r="51" spans="1:22">
      <c r="A51" s="61" t="str">
        <f>'Gemeente A'!B58</f>
        <v>Financiële administratie</v>
      </c>
      <c r="B51" s="514">
        <v>0</v>
      </c>
      <c r="C51" s="514">
        <v>0</v>
      </c>
      <c r="D51" s="514">
        <v>0</v>
      </c>
      <c r="E51" s="514">
        <v>0</v>
      </c>
      <c r="F51" s="515">
        <v>0</v>
      </c>
      <c r="G51" s="515"/>
      <c r="H51" s="514">
        <v>0</v>
      </c>
      <c r="I51" s="514">
        <v>0</v>
      </c>
      <c r="J51" s="514">
        <v>0</v>
      </c>
      <c r="K51" s="515"/>
      <c r="L51" s="514">
        <v>0</v>
      </c>
      <c r="M51" s="514">
        <v>0</v>
      </c>
      <c r="N51" s="515">
        <v>0</v>
      </c>
      <c r="O51" s="515"/>
      <c r="P51" s="514">
        <v>0</v>
      </c>
      <c r="Q51" s="515">
        <v>0</v>
      </c>
      <c r="R51" s="589"/>
      <c r="S51" s="590">
        <f>'Gemeente A'!C58+'Gemeente A'!D58-SUM(B51:Q51)</f>
        <v>15384.615384615385</v>
      </c>
      <c r="V51" s="511">
        <f>S51-'Gemeente A'!X58</f>
        <v>0</v>
      </c>
    </row>
    <row r="52" spans="1:22">
      <c r="A52" s="61" t="str">
        <f>'Gemeente A'!B59</f>
        <v>Personeelsadministratie</v>
      </c>
      <c r="B52" s="514">
        <v>0</v>
      </c>
      <c r="C52" s="514">
        <v>0</v>
      </c>
      <c r="D52" s="514">
        <v>0</v>
      </c>
      <c r="E52" s="514">
        <v>0</v>
      </c>
      <c r="F52" s="515">
        <v>0</v>
      </c>
      <c r="G52" s="515"/>
      <c r="H52" s="514">
        <v>0</v>
      </c>
      <c r="I52" s="514">
        <v>0</v>
      </c>
      <c r="J52" s="514">
        <v>0</v>
      </c>
      <c r="K52" s="515"/>
      <c r="L52" s="514">
        <v>0</v>
      </c>
      <c r="M52" s="514">
        <v>0</v>
      </c>
      <c r="N52" s="515">
        <v>0</v>
      </c>
      <c r="O52" s="515"/>
      <c r="P52" s="514">
        <v>0</v>
      </c>
      <c r="Q52" s="515">
        <v>0</v>
      </c>
      <c r="R52" s="589"/>
      <c r="S52" s="590">
        <f>'Gemeente A'!C59+'Gemeente A'!D59-SUM(B52:Q52)</f>
        <v>5769.2307692307695</v>
      </c>
      <c r="V52" s="511">
        <f>S52-'Gemeente A'!X59</f>
        <v>0</v>
      </c>
    </row>
    <row r="53" spans="1:22">
      <c r="A53" s="61" t="str">
        <f>'Gemeente A'!B60</f>
        <v>Lenersadministratie</v>
      </c>
      <c r="B53" s="514">
        <v>0</v>
      </c>
      <c r="C53" s="514">
        <v>0</v>
      </c>
      <c r="D53" s="514">
        <v>0</v>
      </c>
      <c r="E53" s="514">
        <v>0</v>
      </c>
      <c r="F53" s="515">
        <v>0</v>
      </c>
      <c r="G53" s="515"/>
      <c r="H53" s="514">
        <v>0</v>
      </c>
      <c r="I53" s="514">
        <v>0</v>
      </c>
      <c r="J53" s="514">
        <v>0</v>
      </c>
      <c r="K53" s="515"/>
      <c r="L53" s="514">
        <v>0</v>
      </c>
      <c r="M53" s="514">
        <v>0</v>
      </c>
      <c r="N53" s="515">
        <v>0</v>
      </c>
      <c r="O53" s="515"/>
      <c r="P53" s="514">
        <v>0</v>
      </c>
      <c r="Q53" s="515">
        <v>0</v>
      </c>
      <c r="R53" s="589"/>
      <c r="S53" s="590">
        <f>'Gemeente A'!C60+'Gemeente A'!D60-SUM(B53:Q53)</f>
        <v>9615.3846153846152</v>
      </c>
      <c r="V53" s="511">
        <f>S53-'Gemeente A'!X60</f>
        <v>0</v>
      </c>
    </row>
    <row r="54" spans="1:22">
      <c r="A54" s="61" t="str">
        <f>'Gemeente A'!B61</f>
        <v>Overige administratiekosten</v>
      </c>
      <c r="B54" s="514">
        <v>0</v>
      </c>
      <c r="C54" s="514">
        <v>0</v>
      </c>
      <c r="D54" s="514">
        <v>0</v>
      </c>
      <c r="E54" s="514">
        <v>0</v>
      </c>
      <c r="F54" s="515">
        <v>0</v>
      </c>
      <c r="G54" s="515"/>
      <c r="H54" s="514">
        <v>0</v>
      </c>
      <c r="I54" s="514">
        <v>0</v>
      </c>
      <c r="J54" s="514">
        <v>0</v>
      </c>
      <c r="K54" s="515"/>
      <c r="L54" s="514">
        <v>0</v>
      </c>
      <c r="M54" s="514">
        <v>0</v>
      </c>
      <c r="N54" s="515">
        <v>0</v>
      </c>
      <c r="O54" s="515"/>
      <c r="P54" s="514">
        <v>0</v>
      </c>
      <c r="Q54" s="515">
        <v>0</v>
      </c>
      <c r="R54" s="589"/>
      <c r="S54" s="590">
        <f>'Gemeente A'!C61+'Gemeente A'!D61-SUM(B54:Q54)</f>
        <v>13461.538461538463</v>
      </c>
      <c r="V54" s="511">
        <f>S54-'Gemeente A'!X61</f>
        <v>0</v>
      </c>
    </row>
    <row r="55" spans="1:22" s="252" customFormat="1">
      <c r="A55" s="64" t="str">
        <f>'Gemeente A'!A62</f>
        <v>Administratie</v>
      </c>
      <c r="B55" s="255">
        <f>SUM(B51:B54)</f>
        <v>0</v>
      </c>
      <c r="C55" s="255">
        <f t="shared" ref="C55:F55" si="41">SUM(C51:C54)</f>
        <v>0</v>
      </c>
      <c r="D55" s="255">
        <f t="shared" si="41"/>
        <v>0</v>
      </c>
      <c r="E55" s="255">
        <f t="shared" ref="E55" si="42">SUM(E51:E54)</f>
        <v>0</v>
      </c>
      <c r="F55" s="256">
        <f t="shared" si="41"/>
        <v>0</v>
      </c>
      <c r="G55" s="256"/>
      <c r="H55" s="255">
        <f t="shared" ref="H55:J55" si="43">SUM(H51:H54)</f>
        <v>0</v>
      </c>
      <c r="I55" s="255">
        <f t="shared" si="43"/>
        <v>0</v>
      </c>
      <c r="J55" s="255">
        <f t="shared" si="43"/>
        <v>0</v>
      </c>
      <c r="K55" s="256"/>
      <c r="L55" s="255">
        <f t="shared" ref="L55:N55" si="44">SUM(L51:L54)</f>
        <v>0</v>
      </c>
      <c r="M55" s="255">
        <f t="shared" si="44"/>
        <v>0</v>
      </c>
      <c r="N55" s="256">
        <f t="shared" si="44"/>
        <v>0</v>
      </c>
      <c r="O55" s="256"/>
      <c r="P55" s="255">
        <f>SUM(P51:P54)</f>
        <v>0</v>
      </c>
      <c r="Q55" s="256">
        <f t="shared" ref="Q55" si="45">SUM(Q51:Q54)</f>
        <v>0</v>
      </c>
      <c r="R55" s="254"/>
      <c r="S55" s="256">
        <f>SUM(S51:S54)</f>
        <v>44230.769230769234</v>
      </c>
      <c r="V55" s="511">
        <f>S55-'Gemeente A'!X62</f>
        <v>0</v>
      </c>
    </row>
    <row r="56" spans="1:22" s="252" customFormat="1">
      <c r="A56" s="64" t="str">
        <f>'Gemeente A'!A63</f>
        <v>Transport</v>
      </c>
      <c r="B56" s="284">
        <v>0</v>
      </c>
      <c r="C56" s="284">
        <v>0</v>
      </c>
      <c r="D56" s="284">
        <v>0</v>
      </c>
      <c r="E56" s="284">
        <v>0</v>
      </c>
      <c r="F56" s="285">
        <v>0</v>
      </c>
      <c r="G56" s="285"/>
      <c r="H56" s="284">
        <v>0</v>
      </c>
      <c r="I56" s="284">
        <v>0</v>
      </c>
      <c r="J56" s="284">
        <v>0</v>
      </c>
      <c r="K56" s="285"/>
      <c r="L56" s="284">
        <v>0</v>
      </c>
      <c r="M56" s="284">
        <v>0</v>
      </c>
      <c r="N56" s="285">
        <v>0</v>
      </c>
      <c r="O56" s="285"/>
      <c r="P56" s="284">
        <v>0</v>
      </c>
      <c r="Q56" s="285">
        <v>0</v>
      </c>
      <c r="R56" s="254"/>
      <c r="S56" s="590">
        <f>'Gemeente A'!C63+'Gemeente A'!D63-SUM(B56:Q56)</f>
        <v>3846.1538461538462</v>
      </c>
      <c r="V56" s="511">
        <f>S56-'Gemeente A'!X63</f>
        <v>0</v>
      </c>
    </row>
    <row r="57" spans="1:22">
      <c r="A57" s="61" t="str">
        <f>'Gemeente A'!B64</f>
        <v>Kantoor &amp; Onderhoud</v>
      </c>
      <c r="B57" s="514">
        <v>0</v>
      </c>
      <c r="C57" s="514">
        <v>0</v>
      </c>
      <c r="D57" s="514">
        <v>0</v>
      </c>
      <c r="E57" s="514">
        <v>0</v>
      </c>
      <c r="F57" s="515">
        <v>0</v>
      </c>
      <c r="G57" s="515"/>
      <c r="H57" s="514">
        <v>0</v>
      </c>
      <c r="I57" s="514">
        <v>0</v>
      </c>
      <c r="J57" s="514">
        <v>0</v>
      </c>
      <c r="K57" s="515"/>
      <c r="L57" s="514">
        <v>0</v>
      </c>
      <c r="M57" s="514">
        <v>0</v>
      </c>
      <c r="N57" s="515">
        <v>0</v>
      </c>
      <c r="O57" s="515"/>
      <c r="P57" s="284">
        <v>0</v>
      </c>
      <c r="Q57" s="285">
        <v>0</v>
      </c>
      <c r="R57" s="589"/>
      <c r="S57" s="590">
        <f>'Gemeente A'!C64+'Gemeente A'!D64-SUM(B57:Q57)</f>
        <v>31730.76923076923</v>
      </c>
      <c r="V57" s="511">
        <f>S57-'Gemeente A'!X64</f>
        <v>0</v>
      </c>
    </row>
    <row r="58" spans="1:22">
      <c r="A58" s="61" t="str">
        <f>'Gemeente A'!B65</f>
        <v>Bibliotheekautomatisering</v>
      </c>
      <c r="B58" s="514">
        <v>0</v>
      </c>
      <c r="C58" s="514">
        <v>0</v>
      </c>
      <c r="D58" s="514">
        <v>0</v>
      </c>
      <c r="E58" s="514">
        <v>0</v>
      </c>
      <c r="F58" s="515">
        <v>0</v>
      </c>
      <c r="G58" s="515"/>
      <c r="H58" s="514">
        <v>0</v>
      </c>
      <c r="I58" s="514">
        <v>0</v>
      </c>
      <c r="J58" s="514">
        <v>0</v>
      </c>
      <c r="K58" s="515"/>
      <c r="L58" s="514">
        <v>0</v>
      </c>
      <c r="M58" s="514">
        <v>0</v>
      </c>
      <c r="N58" s="515">
        <v>0</v>
      </c>
      <c r="O58" s="515"/>
      <c r="P58" s="284">
        <v>0</v>
      </c>
      <c r="Q58" s="285">
        <v>0</v>
      </c>
      <c r="R58" s="589"/>
      <c r="S58" s="590">
        <f>'Gemeente A'!C65+'Gemeente A'!D65-SUM(B58:Q58)</f>
        <v>25961.538461538461</v>
      </c>
      <c r="V58" s="511">
        <f>S58-'Gemeente A'!X65</f>
        <v>0</v>
      </c>
    </row>
    <row r="59" spans="1:22">
      <c r="A59" s="61" t="str">
        <f>'Gemeente A'!B66</f>
        <v>Afschrijving automatisering</v>
      </c>
      <c r="B59" s="514">
        <v>0</v>
      </c>
      <c r="C59" s="514">
        <v>0</v>
      </c>
      <c r="D59" s="514">
        <v>0</v>
      </c>
      <c r="E59" s="514">
        <v>0</v>
      </c>
      <c r="F59" s="515">
        <v>0</v>
      </c>
      <c r="G59" s="515"/>
      <c r="H59" s="514">
        <v>0</v>
      </c>
      <c r="I59" s="514">
        <v>0</v>
      </c>
      <c r="J59" s="514">
        <v>0</v>
      </c>
      <c r="K59" s="515"/>
      <c r="L59" s="514">
        <v>0</v>
      </c>
      <c r="M59" s="514">
        <v>0</v>
      </c>
      <c r="N59" s="515">
        <v>0</v>
      </c>
      <c r="O59" s="515"/>
      <c r="P59" s="284">
        <v>0</v>
      </c>
      <c r="Q59" s="285">
        <v>0</v>
      </c>
      <c r="R59" s="589"/>
      <c r="S59" s="590">
        <f>'Gemeente A'!C66+'Gemeente A'!D66-SUM(B59:Q59)</f>
        <v>0</v>
      </c>
      <c r="V59" s="511">
        <f>S59-'Gemeente A'!X66</f>
        <v>0</v>
      </c>
    </row>
    <row r="60" spans="1:22">
      <c r="A60" s="61" t="str">
        <f>'Gemeente A'!B67</f>
        <v>Overige automatiseringskosten</v>
      </c>
      <c r="B60" s="514">
        <v>0</v>
      </c>
      <c r="C60" s="514">
        <v>0</v>
      </c>
      <c r="D60" s="514">
        <v>0</v>
      </c>
      <c r="E60" s="514">
        <v>0</v>
      </c>
      <c r="F60" s="515">
        <v>0</v>
      </c>
      <c r="G60" s="515"/>
      <c r="H60" s="514">
        <v>0</v>
      </c>
      <c r="I60" s="514">
        <v>0</v>
      </c>
      <c r="J60" s="514">
        <v>0</v>
      </c>
      <c r="K60" s="515"/>
      <c r="L60" s="514">
        <v>0</v>
      </c>
      <c r="M60" s="514">
        <v>0</v>
      </c>
      <c r="N60" s="515">
        <v>0</v>
      </c>
      <c r="O60" s="515"/>
      <c r="P60" s="284">
        <v>0</v>
      </c>
      <c r="Q60" s="285">
        <v>0</v>
      </c>
      <c r="R60" s="589"/>
      <c r="S60" s="590">
        <f>'Gemeente A'!C67+'Gemeente A'!D67-SUM(B60:Q60)</f>
        <v>16384.615384615383</v>
      </c>
      <c r="V60" s="511">
        <f>S60-'Gemeente A'!X67</f>
        <v>0</v>
      </c>
    </row>
    <row r="61" spans="1:22" s="252" customFormat="1">
      <c r="A61" s="64" t="str">
        <f>'Gemeente A'!A68</f>
        <v>Automatisering</v>
      </c>
      <c r="B61" s="255">
        <f>SUM(B56:B60)</f>
        <v>0</v>
      </c>
      <c r="C61" s="255">
        <f t="shared" ref="C61:F61" si="46">SUM(C56:C60)</f>
        <v>0</v>
      </c>
      <c r="D61" s="255">
        <f t="shared" si="46"/>
        <v>0</v>
      </c>
      <c r="E61" s="255">
        <f t="shared" ref="E61" si="47">SUM(E56:E60)</f>
        <v>0</v>
      </c>
      <c r="F61" s="256">
        <f t="shared" si="46"/>
        <v>0</v>
      </c>
      <c r="G61" s="256"/>
      <c r="H61" s="255">
        <f t="shared" ref="H61:J61" si="48">SUM(H56:H60)</f>
        <v>0</v>
      </c>
      <c r="I61" s="255">
        <f t="shared" si="48"/>
        <v>0</v>
      </c>
      <c r="J61" s="255">
        <f t="shared" si="48"/>
        <v>0</v>
      </c>
      <c r="K61" s="256"/>
      <c r="L61" s="255">
        <f t="shared" ref="L61:N61" si="49">SUM(L56:L60)</f>
        <v>0</v>
      </c>
      <c r="M61" s="255">
        <f t="shared" si="49"/>
        <v>0</v>
      </c>
      <c r="N61" s="256">
        <f t="shared" si="49"/>
        <v>0</v>
      </c>
      <c r="O61" s="256"/>
      <c r="P61" s="255">
        <f>SUM(P56:P60)</f>
        <v>0</v>
      </c>
      <c r="Q61" s="256">
        <f t="shared" ref="Q61" si="50">SUM(Q56:Q60)</f>
        <v>0</v>
      </c>
      <c r="R61" s="254"/>
      <c r="S61" s="256">
        <f>SUM(S57:S60)</f>
        <v>74076.923076923063</v>
      </c>
      <c r="V61" s="511">
        <f>S61-'Gemeente A'!X68</f>
        <v>0</v>
      </c>
    </row>
    <row r="62" spans="1:22">
      <c r="A62" s="61" t="str">
        <f>'Gemeente A'!B69</f>
        <v>Media</v>
      </c>
      <c r="B62" s="514">
        <v>0</v>
      </c>
      <c r="C62" s="514">
        <v>0</v>
      </c>
      <c r="D62" s="514">
        <v>0</v>
      </c>
      <c r="E62" s="514">
        <v>0</v>
      </c>
      <c r="F62" s="515">
        <v>0</v>
      </c>
      <c r="G62" s="515"/>
      <c r="H62" s="514">
        <v>0</v>
      </c>
      <c r="I62" s="514">
        <v>0</v>
      </c>
      <c r="J62" s="514">
        <v>0</v>
      </c>
      <c r="K62" s="515"/>
      <c r="L62" s="514">
        <v>0</v>
      </c>
      <c r="M62" s="514">
        <v>0</v>
      </c>
      <c r="N62" s="515">
        <v>0</v>
      </c>
      <c r="O62" s="515"/>
      <c r="P62" s="514">
        <v>30000</v>
      </c>
      <c r="Q62" s="515">
        <v>32000</v>
      </c>
      <c r="R62" s="589"/>
      <c r="S62" s="590">
        <f>'Gemeente A'!C69+'Gemeente A'!D69-SUM(B62:Q62)</f>
        <v>0</v>
      </c>
      <c r="V62" s="511">
        <f>S62-'Gemeente A'!X69</f>
        <v>-62000</v>
      </c>
    </row>
    <row r="63" spans="1:22">
      <c r="A63" s="61" t="str">
        <f>'Gemeente A'!B70</f>
        <v>Tijdschriften &amp; Abonnementen</v>
      </c>
      <c r="B63" s="514">
        <v>0</v>
      </c>
      <c r="C63" s="514">
        <v>0</v>
      </c>
      <c r="D63" s="514">
        <v>0</v>
      </c>
      <c r="E63" s="514">
        <v>0</v>
      </c>
      <c r="F63" s="515">
        <v>0</v>
      </c>
      <c r="G63" s="515"/>
      <c r="H63" s="514">
        <v>0</v>
      </c>
      <c r="I63" s="514">
        <v>0</v>
      </c>
      <c r="J63" s="514">
        <v>0</v>
      </c>
      <c r="K63" s="515"/>
      <c r="L63" s="514">
        <v>0</v>
      </c>
      <c r="M63" s="514">
        <v>0</v>
      </c>
      <c r="N63" s="515">
        <v>0</v>
      </c>
      <c r="O63" s="515"/>
      <c r="P63" s="514">
        <v>0</v>
      </c>
      <c r="Q63" s="515">
        <v>15000</v>
      </c>
      <c r="R63" s="589"/>
      <c r="S63" s="590">
        <f>'Gemeente A'!C70+'Gemeente A'!D70-SUM(B63:Q63)</f>
        <v>0</v>
      </c>
      <c r="V63" s="511">
        <f>S63-'Gemeente A'!X70</f>
        <v>-15000</v>
      </c>
    </row>
    <row r="64" spans="1:22">
      <c r="A64" s="61" t="str">
        <f>'Gemeente A'!B71</f>
        <v>Kosten leenrecht</v>
      </c>
      <c r="B64" s="514">
        <v>0</v>
      </c>
      <c r="C64" s="514">
        <v>0</v>
      </c>
      <c r="D64" s="514">
        <v>0</v>
      </c>
      <c r="E64" s="514">
        <v>0</v>
      </c>
      <c r="F64" s="515">
        <v>0</v>
      </c>
      <c r="G64" s="515"/>
      <c r="H64" s="514">
        <v>0</v>
      </c>
      <c r="I64" s="514">
        <v>0</v>
      </c>
      <c r="J64" s="514">
        <v>0</v>
      </c>
      <c r="K64" s="515"/>
      <c r="L64" s="514">
        <v>0</v>
      </c>
      <c r="M64" s="514">
        <v>0</v>
      </c>
      <c r="N64" s="515">
        <v>0</v>
      </c>
      <c r="O64" s="515"/>
      <c r="P64" s="514">
        <v>12500</v>
      </c>
      <c r="Q64" s="515">
        <v>12500</v>
      </c>
      <c r="R64" s="589"/>
      <c r="S64" s="590">
        <f>'Gemeente A'!C71+'Gemeente A'!D71-SUM(B64:Q64)</f>
        <v>0</v>
      </c>
      <c r="V64" s="511">
        <f>S64-'Gemeente A'!X71</f>
        <v>-25000</v>
      </c>
    </row>
    <row r="65" spans="1:22">
      <c r="A65" s="61" t="str">
        <f>'Gemeente A'!B72</f>
        <v>Centraal collectioneren &amp; innovatiebijdragen</v>
      </c>
      <c r="B65" s="514">
        <v>0</v>
      </c>
      <c r="C65" s="514">
        <v>0</v>
      </c>
      <c r="D65" s="514">
        <v>0</v>
      </c>
      <c r="E65" s="514">
        <v>0</v>
      </c>
      <c r="F65" s="515">
        <v>0</v>
      </c>
      <c r="G65" s="515"/>
      <c r="H65" s="514">
        <v>0</v>
      </c>
      <c r="I65" s="514">
        <v>0</v>
      </c>
      <c r="J65" s="514">
        <v>0</v>
      </c>
      <c r="K65" s="515"/>
      <c r="L65" s="514">
        <v>0</v>
      </c>
      <c r="M65" s="514">
        <v>0</v>
      </c>
      <c r="N65" s="515">
        <v>0</v>
      </c>
      <c r="O65" s="515"/>
      <c r="P65" s="514">
        <v>0</v>
      </c>
      <c r="Q65" s="515">
        <v>0</v>
      </c>
      <c r="R65" s="589"/>
      <c r="S65" s="590">
        <f>'Gemeente A'!C72+'Gemeente A'!D72-SUM(B65:Q65)</f>
        <v>0</v>
      </c>
      <c r="V65" s="511">
        <f>S65-'Gemeente A'!X72</f>
        <v>0</v>
      </c>
    </row>
    <row r="66" spans="1:22">
      <c r="A66" s="61" t="str">
        <f>'Gemeente A'!B73</f>
        <v>Overige media kosten</v>
      </c>
      <c r="B66" s="514">
        <v>0</v>
      </c>
      <c r="C66" s="514">
        <v>0</v>
      </c>
      <c r="D66" s="514">
        <v>0</v>
      </c>
      <c r="E66" s="514">
        <v>0</v>
      </c>
      <c r="F66" s="515">
        <v>0</v>
      </c>
      <c r="G66" s="515"/>
      <c r="H66" s="514">
        <v>0</v>
      </c>
      <c r="I66" s="514">
        <v>0</v>
      </c>
      <c r="J66" s="514">
        <v>0</v>
      </c>
      <c r="K66" s="515"/>
      <c r="L66" s="514">
        <v>0</v>
      </c>
      <c r="M66" s="514">
        <v>0</v>
      </c>
      <c r="N66" s="515">
        <v>0</v>
      </c>
      <c r="O66" s="515"/>
      <c r="P66" s="514">
        <v>0</v>
      </c>
      <c r="Q66" s="515">
        <v>0</v>
      </c>
      <c r="R66" s="589"/>
      <c r="S66" s="590">
        <f>'Gemeente A'!C73+'Gemeente A'!D73-SUM(B66:Q66)</f>
        <v>42307.692307692312</v>
      </c>
      <c r="V66" s="511">
        <f>S66-'Gemeente A'!X73</f>
        <v>0</v>
      </c>
    </row>
    <row r="67" spans="1:22">
      <c r="A67" s="64" t="str">
        <f>'Gemeente A'!A74</f>
        <v>Collectie en media</v>
      </c>
      <c r="B67" s="255">
        <f>SUM(B62:B66)</f>
        <v>0</v>
      </c>
      <c r="C67" s="255">
        <f t="shared" ref="C67:F67" si="51">SUM(C62:C66)</f>
        <v>0</v>
      </c>
      <c r="D67" s="255">
        <f t="shared" si="51"/>
        <v>0</v>
      </c>
      <c r="E67" s="255">
        <f t="shared" ref="E67" si="52">SUM(E62:E66)</f>
        <v>0</v>
      </c>
      <c r="F67" s="256">
        <f t="shared" si="51"/>
        <v>0</v>
      </c>
      <c r="G67" s="256"/>
      <c r="H67" s="255">
        <f t="shared" ref="H67:J67" si="53">SUM(H62:H66)</f>
        <v>0</v>
      </c>
      <c r="I67" s="255">
        <f t="shared" si="53"/>
        <v>0</v>
      </c>
      <c r="J67" s="255">
        <f t="shared" si="53"/>
        <v>0</v>
      </c>
      <c r="K67" s="256"/>
      <c r="L67" s="255">
        <f t="shared" ref="L67:N67" si="54">SUM(L62:L66)</f>
        <v>0</v>
      </c>
      <c r="M67" s="255">
        <f t="shared" si="54"/>
        <v>0</v>
      </c>
      <c r="N67" s="256">
        <f t="shared" si="54"/>
        <v>0</v>
      </c>
      <c r="O67" s="256"/>
      <c r="P67" s="255">
        <f>SUM(P62:P66)</f>
        <v>42500</v>
      </c>
      <c r="Q67" s="256">
        <f t="shared" ref="Q67" si="55">SUM(Q62:Q66)</f>
        <v>59500</v>
      </c>
      <c r="R67" s="254"/>
      <c r="S67" s="256">
        <f>SUM(S62:S66)</f>
        <v>42307.692307692312</v>
      </c>
      <c r="V67" s="511">
        <f>S67-'Gemeente A'!X74</f>
        <v>-102000</v>
      </c>
    </row>
    <row r="68" spans="1:22">
      <c r="A68" s="61" t="str">
        <f>'Gemeente A'!B75</f>
        <v>Kosten activiteiten</v>
      </c>
      <c r="B68" s="514">
        <v>5000</v>
      </c>
      <c r="C68" s="514">
        <v>5000</v>
      </c>
      <c r="D68" s="514">
        <v>5000</v>
      </c>
      <c r="E68" s="514">
        <v>5000</v>
      </c>
      <c r="F68" s="515">
        <v>5000</v>
      </c>
      <c r="G68" s="515"/>
      <c r="H68" s="514">
        <v>2500</v>
      </c>
      <c r="I68" s="514">
        <v>2500</v>
      </c>
      <c r="J68" s="514">
        <v>2500</v>
      </c>
      <c r="K68" s="515"/>
      <c r="L68" s="514">
        <v>2500</v>
      </c>
      <c r="M68" s="514">
        <v>2500</v>
      </c>
      <c r="N68" s="515">
        <v>2500</v>
      </c>
      <c r="O68" s="515"/>
      <c r="P68" s="514">
        <v>0</v>
      </c>
      <c r="Q68" s="515">
        <v>0</v>
      </c>
      <c r="R68" s="589"/>
      <c r="S68" s="590">
        <f>'Gemeente A'!C75+'Gemeente A'!D75-SUM(B68:Q68)</f>
        <v>20769.230769230766</v>
      </c>
      <c r="V68" s="511">
        <f>S68-'Gemeente A'!X75</f>
        <v>-40000</v>
      </c>
    </row>
    <row r="69" spans="1:22">
      <c r="A69" s="61" t="str">
        <f>'Gemeente A'!B76</f>
        <v>Overige specifieke kosten</v>
      </c>
      <c r="B69" s="514">
        <v>0</v>
      </c>
      <c r="C69" s="514">
        <v>0</v>
      </c>
      <c r="D69" s="514">
        <v>0</v>
      </c>
      <c r="E69" s="514">
        <v>0</v>
      </c>
      <c r="F69" s="515">
        <v>0</v>
      </c>
      <c r="G69" s="515"/>
      <c r="H69" s="514">
        <v>0</v>
      </c>
      <c r="I69" s="514">
        <v>0</v>
      </c>
      <c r="J69" s="514">
        <v>0</v>
      </c>
      <c r="K69" s="515"/>
      <c r="L69" s="514">
        <v>0</v>
      </c>
      <c r="M69" s="514">
        <v>0</v>
      </c>
      <c r="N69" s="515">
        <v>0</v>
      </c>
      <c r="O69" s="515"/>
      <c r="P69" s="514">
        <v>0</v>
      </c>
      <c r="Q69" s="515">
        <v>0</v>
      </c>
      <c r="R69" s="589"/>
      <c r="S69" s="590">
        <f>'Gemeente A'!C76+'Gemeente A'!D76-SUM(B69:Q69)</f>
        <v>3846.1538461538462</v>
      </c>
      <c r="V69" s="511">
        <f>S69-'Gemeente A'!X76</f>
        <v>0</v>
      </c>
    </row>
    <row r="70" spans="1:22" s="252" customFormat="1">
      <c r="A70" s="64" t="str">
        <f>'Gemeente A'!A77</f>
        <v>Specifieke kosten</v>
      </c>
      <c r="B70" s="255">
        <f>SUM(B68:B69)</f>
        <v>5000</v>
      </c>
      <c r="C70" s="255">
        <f t="shared" ref="C70:F70" si="56">SUM(C68:C69)</f>
        <v>5000</v>
      </c>
      <c r="D70" s="255">
        <f t="shared" si="56"/>
        <v>5000</v>
      </c>
      <c r="E70" s="255">
        <f t="shared" ref="E70" si="57">SUM(E68:E69)</f>
        <v>5000</v>
      </c>
      <c r="F70" s="256">
        <f t="shared" si="56"/>
        <v>5000</v>
      </c>
      <c r="G70" s="256"/>
      <c r="H70" s="255">
        <f t="shared" ref="H70:J70" si="58">SUM(H68:H69)</f>
        <v>2500</v>
      </c>
      <c r="I70" s="255">
        <f t="shared" si="58"/>
        <v>2500</v>
      </c>
      <c r="J70" s="255">
        <f t="shared" si="58"/>
        <v>2500</v>
      </c>
      <c r="K70" s="256"/>
      <c r="L70" s="255">
        <f t="shared" ref="L70:N70" si="59">SUM(L68:L69)</f>
        <v>2500</v>
      </c>
      <c r="M70" s="255">
        <f t="shared" si="59"/>
        <v>2500</v>
      </c>
      <c r="N70" s="256">
        <f t="shared" si="59"/>
        <v>2500</v>
      </c>
      <c r="O70" s="256"/>
      <c r="P70" s="255">
        <f>SUM(P68:P69)</f>
        <v>0</v>
      </c>
      <c r="Q70" s="256">
        <f t="shared" ref="Q70" si="60">SUM(Q68:Q69)</f>
        <v>0</v>
      </c>
      <c r="R70" s="254"/>
      <c r="S70" s="256">
        <f>SUM(S68:S69)</f>
        <v>24615.384615384613</v>
      </c>
      <c r="V70" s="511">
        <f>S70-'Gemeente A'!X77</f>
        <v>-40000</v>
      </c>
    </row>
    <row r="71" spans="1:22" s="252" customFormat="1">
      <c r="A71" s="64" t="str">
        <f>'Gemeente A'!A78</f>
        <v>Diverse kosten</v>
      </c>
      <c r="B71" s="284">
        <v>0</v>
      </c>
      <c r="C71" s="284">
        <v>0</v>
      </c>
      <c r="D71" s="284">
        <v>0</v>
      </c>
      <c r="E71" s="284">
        <v>0</v>
      </c>
      <c r="F71" s="285">
        <v>0</v>
      </c>
      <c r="G71" s="285"/>
      <c r="H71" s="284">
        <v>0</v>
      </c>
      <c r="I71" s="284">
        <v>0</v>
      </c>
      <c r="J71" s="284">
        <v>0</v>
      </c>
      <c r="K71" s="285"/>
      <c r="L71" s="284">
        <v>0</v>
      </c>
      <c r="M71" s="284">
        <v>0</v>
      </c>
      <c r="N71" s="285">
        <v>0</v>
      </c>
      <c r="O71" s="285"/>
      <c r="P71" s="284">
        <v>0</v>
      </c>
      <c r="Q71" s="285">
        <v>0</v>
      </c>
      <c r="R71" s="254"/>
      <c r="S71" s="590">
        <f>'Gemeente A'!C78+'Gemeente A'!D78-SUM(B71:Q71)</f>
        <v>576.92307692307691</v>
      </c>
      <c r="V71" s="511">
        <f>S71-'Gemeente A'!X78</f>
        <v>0</v>
      </c>
    </row>
    <row r="72" spans="1:22">
      <c r="A72" s="61" t="str">
        <f>'Gemeente A'!B79</f>
        <v>Afschrijvingskosten</v>
      </c>
      <c r="B72" s="514">
        <v>0</v>
      </c>
      <c r="C72" s="514">
        <v>0</v>
      </c>
      <c r="D72" s="514">
        <v>0</v>
      </c>
      <c r="E72" s="514">
        <v>0</v>
      </c>
      <c r="F72" s="515">
        <v>0</v>
      </c>
      <c r="G72" s="515"/>
      <c r="H72" s="514">
        <v>0</v>
      </c>
      <c r="I72" s="514">
        <v>0</v>
      </c>
      <c r="J72" s="514">
        <v>0</v>
      </c>
      <c r="K72" s="515"/>
      <c r="L72" s="514">
        <v>0</v>
      </c>
      <c r="M72" s="514">
        <v>0</v>
      </c>
      <c r="N72" s="515">
        <v>0</v>
      </c>
      <c r="O72" s="515"/>
      <c r="P72" s="514">
        <v>0</v>
      </c>
      <c r="Q72" s="515">
        <v>0</v>
      </c>
      <c r="R72" s="589"/>
      <c r="S72" s="590">
        <f>'Gemeente A'!C79+'Gemeente A'!D79-SUM(B72:Q72)</f>
        <v>15384.615384615385</v>
      </c>
      <c r="V72" s="511">
        <f>S72-'Gemeente A'!X79</f>
        <v>0</v>
      </c>
    </row>
    <row r="73" spans="1:22">
      <c r="A73" s="61" t="str">
        <f>'Gemeente A'!B80</f>
        <v>Bank- en rentekosten</v>
      </c>
      <c r="B73" s="514">
        <v>0</v>
      </c>
      <c r="C73" s="514">
        <v>0</v>
      </c>
      <c r="D73" s="514">
        <v>0</v>
      </c>
      <c r="E73" s="514">
        <v>0</v>
      </c>
      <c r="F73" s="515">
        <v>0</v>
      </c>
      <c r="G73" s="515"/>
      <c r="H73" s="514">
        <v>0</v>
      </c>
      <c r="I73" s="514">
        <v>0</v>
      </c>
      <c r="J73" s="514">
        <v>0</v>
      </c>
      <c r="K73" s="515"/>
      <c r="L73" s="514">
        <v>0</v>
      </c>
      <c r="M73" s="514">
        <v>0</v>
      </c>
      <c r="N73" s="515">
        <v>0</v>
      </c>
      <c r="O73" s="515"/>
      <c r="P73" s="514">
        <v>0</v>
      </c>
      <c r="Q73" s="515">
        <v>0</v>
      </c>
      <c r="R73" s="589"/>
      <c r="S73" s="590">
        <f>'Gemeente A'!C80+'Gemeente A'!D80-SUM(B73:Q73)</f>
        <v>1538.4615384615386</v>
      </c>
      <c r="V73" s="511">
        <f>S73-'Gemeente A'!X80</f>
        <v>0</v>
      </c>
    </row>
    <row r="74" spans="1:22" s="252" customFormat="1">
      <c r="A74" s="64" t="str">
        <f>'Gemeente A'!A81</f>
        <v>Afschrijvingen en Rente</v>
      </c>
      <c r="B74" s="255">
        <f>SUM(B71:B73)</f>
        <v>0</v>
      </c>
      <c r="C74" s="255">
        <f t="shared" ref="C74:F74" si="61">SUM(C71:C73)</f>
        <v>0</v>
      </c>
      <c r="D74" s="255">
        <f t="shared" si="61"/>
        <v>0</v>
      </c>
      <c r="E74" s="255">
        <f t="shared" ref="E74" si="62">SUM(E71:E73)</f>
        <v>0</v>
      </c>
      <c r="F74" s="256">
        <f t="shared" si="61"/>
        <v>0</v>
      </c>
      <c r="G74" s="256"/>
      <c r="H74" s="255">
        <f t="shared" ref="H74:J74" si="63">SUM(H71:H73)</f>
        <v>0</v>
      </c>
      <c r="I74" s="255">
        <f t="shared" si="63"/>
        <v>0</v>
      </c>
      <c r="J74" s="255">
        <f t="shared" si="63"/>
        <v>0</v>
      </c>
      <c r="K74" s="256"/>
      <c r="L74" s="255">
        <f t="shared" ref="L74:N74" si="64">SUM(L71:L73)</f>
        <v>0</v>
      </c>
      <c r="M74" s="255">
        <f t="shared" si="64"/>
        <v>0</v>
      </c>
      <c r="N74" s="256">
        <f t="shared" si="64"/>
        <v>0</v>
      </c>
      <c r="O74" s="256"/>
      <c r="P74" s="255">
        <f>SUM(P71:P73)</f>
        <v>0</v>
      </c>
      <c r="Q74" s="256">
        <f t="shared" ref="Q74" si="65">SUM(Q71:Q73)</f>
        <v>0</v>
      </c>
      <c r="R74" s="254"/>
      <c r="S74" s="256">
        <f>SUM(S72:S73)</f>
        <v>16923.076923076922</v>
      </c>
      <c r="V74" s="511">
        <f>S74-'Gemeente A'!X81</f>
        <v>0</v>
      </c>
    </row>
    <row r="75" spans="1:22">
      <c r="A75" s="61" t="str">
        <f>'Gemeente A'!B82</f>
        <v>Vrije Rubriek 1</v>
      </c>
      <c r="B75" s="514">
        <v>0</v>
      </c>
      <c r="C75" s="514">
        <v>0</v>
      </c>
      <c r="D75" s="514">
        <v>0</v>
      </c>
      <c r="E75" s="514">
        <v>0</v>
      </c>
      <c r="F75" s="515">
        <v>0</v>
      </c>
      <c r="G75" s="515"/>
      <c r="H75" s="514">
        <v>0</v>
      </c>
      <c r="I75" s="514">
        <v>0</v>
      </c>
      <c r="J75" s="514">
        <v>0</v>
      </c>
      <c r="K75" s="515"/>
      <c r="L75" s="514">
        <v>0</v>
      </c>
      <c r="M75" s="514">
        <v>0</v>
      </c>
      <c r="N75" s="515">
        <v>0</v>
      </c>
      <c r="O75" s="515"/>
      <c r="P75" s="514">
        <v>0</v>
      </c>
      <c r="Q75" s="515">
        <v>0</v>
      </c>
      <c r="R75" s="589"/>
      <c r="S75" s="590">
        <f>'Gemeente A'!C82+'Gemeente A'!D82-SUM(B75:Q75)</f>
        <v>0</v>
      </c>
      <c r="V75" s="511">
        <f>S75-'Gemeente A'!X82</f>
        <v>0</v>
      </c>
    </row>
    <row r="76" spans="1:22">
      <c r="A76" s="61" t="str">
        <f>'Gemeente A'!B83</f>
        <v>Vrije Rubriek 1 overig</v>
      </c>
      <c r="B76" s="514">
        <v>0</v>
      </c>
      <c r="C76" s="514">
        <v>0</v>
      </c>
      <c r="D76" s="514">
        <v>0</v>
      </c>
      <c r="E76" s="514">
        <v>0</v>
      </c>
      <c r="F76" s="515">
        <v>0</v>
      </c>
      <c r="G76" s="515"/>
      <c r="H76" s="514">
        <v>0</v>
      </c>
      <c r="I76" s="514">
        <v>0</v>
      </c>
      <c r="J76" s="514">
        <v>0</v>
      </c>
      <c r="K76" s="515"/>
      <c r="L76" s="514">
        <v>0</v>
      </c>
      <c r="M76" s="514">
        <v>0</v>
      </c>
      <c r="N76" s="515">
        <v>0</v>
      </c>
      <c r="O76" s="515"/>
      <c r="P76" s="514">
        <v>0</v>
      </c>
      <c r="Q76" s="515">
        <v>0</v>
      </c>
      <c r="R76" s="589"/>
      <c r="S76" s="590">
        <f>'Gemeente A'!C83+'Gemeente A'!D83-SUM(B76:Q76)</f>
        <v>0</v>
      </c>
      <c r="V76" s="511">
        <f>S76-'Gemeente A'!X83</f>
        <v>0</v>
      </c>
    </row>
    <row r="77" spans="1:22" s="252" customFormat="1">
      <c r="A77" s="64" t="str">
        <f>'Gemeente A'!A84</f>
        <v>Kosten Vrije Rubriek 1</v>
      </c>
      <c r="B77" s="255">
        <f>SUM(B75:B76)</f>
        <v>0</v>
      </c>
      <c r="C77" s="255">
        <f t="shared" ref="C77:F77" si="66">SUM(C75:C76)</f>
        <v>0</v>
      </c>
      <c r="D77" s="255">
        <f t="shared" si="66"/>
        <v>0</v>
      </c>
      <c r="E77" s="255">
        <f t="shared" ref="E77" si="67">SUM(E75:E76)</f>
        <v>0</v>
      </c>
      <c r="F77" s="256">
        <f t="shared" si="66"/>
        <v>0</v>
      </c>
      <c r="G77" s="256"/>
      <c r="H77" s="255">
        <f t="shared" ref="H77:J77" si="68">SUM(H75:H76)</f>
        <v>0</v>
      </c>
      <c r="I77" s="255">
        <f t="shared" si="68"/>
        <v>0</v>
      </c>
      <c r="J77" s="255">
        <f t="shared" si="68"/>
        <v>0</v>
      </c>
      <c r="K77" s="256"/>
      <c r="L77" s="255">
        <f t="shared" ref="L77:N77" si="69">SUM(L75:L76)</f>
        <v>0</v>
      </c>
      <c r="M77" s="255">
        <f t="shared" si="69"/>
        <v>0</v>
      </c>
      <c r="N77" s="256">
        <f t="shared" si="69"/>
        <v>0</v>
      </c>
      <c r="O77" s="256"/>
      <c r="P77" s="255">
        <f>SUM(P75:P76)</f>
        <v>0</v>
      </c>
      <c r="Q77" s="256">
        <f t="shared" ref="Q77" si="70">SUM(Q75:Q76)</f>
        <v>0</v>
      </c>
      <c r="R77" s="254"/>
      <c r="S77" s="256">
        <f>SUM(S75:S76)</f>
        <v>0</v>
      </c>
      <c r="V77" s="511">
        <f>S77-'Gemeente A'!X84</f>
        <v>0</v>
      </c>
    </row>
    <row r="78" spans="1:22">
      <c r="A78" s="61" t="str">
        <f>'Gemeente A'!B85</f>
        <v>Vrije Rubriek 2</v>
      </c>
      <c r="B78" s="514">
        <v>0</v>
      </c>
      <c r="C78" s="514">
        <v>0</v>
      </c>
      <c r="D78" s="514">
        <v>0</v>
      </c>
      <c r="E78" s="514">
        <v>0</v>
      </c>
      <c r="F78" s="515">
        <v>0</v>
      </c>
      <c r="G78" s="515"/>
      <c r="H78" s="514">
        <v>0</v>
      </c>
      <c r="I78" s="514">
        <v>0</v>
      </c>
      <c r="J78" s="514">
        <v>0</v>
      </c>
      <c r="K78" s="515"/>
      <c r="L78" s="514">
        <v>0</v>
      </c>
      <c r="M78" s="514">
        <v>0</v>
      </c>
      <c r="N78" s="515">
        <v>0</v>
      </c>
      <c r="O78" s="515"/>
      <c r="P78" s="514">
        <v>0</v>
      </c>
      <c r="Q78" s="515">
        <v>0</v>
      </c>
      <c r="R78" s="589"/>
      <c r="S78" s="590">
        <f>'Gemeente A'!C85+'Gemeente A'!D85-SUM(B78:Q78)</f>
        <v>0</v>
      </c>
      <c r="V78" s="511">
        <f>S78-'Gemeente A'!X85</f>
        <v>0</v>
      </c>
    </row>
    <row r="79" spans="1:22">
      <c r="A79" s="61" t="str">
        <f>'Gemeente A'!B86</f>
        <v>Vrije Rubriek 2 overig</v>
      </c>
      <c r="B79" s="514">
        <v>0</v>
      </c>
      <c r="C79" s="514">
        <v>0</v>
      </c>
      <c r="D79" s="514">
        <v>0</v>
      </c>
      <c r="E79" s="514">
        <v>0</v>
      </c>
      <c r="F79" s="515">
        <v>0</v>
      </c>
      <c r="G79" s="515"/>
      <c r="H79" s="514">
        <v>0</v>
      </c>
      <c r="I79" s="514">
        <v>0</v>
      </c>
      <c r="J79" s="514">
        <v>0</v>
      </c>
      <c r="K79" s="515"/>
      <c r="L79" s="514">
        <v>0</v>
      </c>
      <c r="M79" s="514">
        <v>0</v>
      </c>
      <c r="N79" s="515">
        <v>0</v>
      </c>
      <c r="O79" s="515"/>
      <c r="P79" s="514">
        <v>0</v>
      </c>
      <c r="Q79" s="515">
        <v>0</v>
      </c>
      <c r="R79" s="589"/>
      <c r="S79" s="590">
        <f>'Gemeente A'!C86+'Gemeente A'!D86-SUM(B79:Q79)</f>
        <v>0</v>
      </c>
      <c r="V79" s="511">
        <f>S79-'Gemeente A'!X86</f>
        <v>0</v>
      </c>
    </row>
    <row r="80" spans="1:22" s="252" customFormat="1">
      <c r="A80" s="64" t="str">
        <f>'Gemeente A'!A87</f>
        <v>Kosten Vrije Rubriek 2</v>
      </c>
      <c r="B80" s="255">
        <f>SUM(B78:B79)</f>
        <v>0</v>
      </c>
      <c r="C80" s="255">
        <f t="shared" ref="C80:F80" si="71">SUM(C78:C79)</f>
        <v>0</v>
      </c>
      <c r="D80" s="255">
        <f t="shared" si="71"/>
        <v>0</v>
      </c>
      <c r="E80" s="255">
        <f t="shared" ref="E80" si="72">SUM(E78:E79)</f>
        <v>0</v>
      </c>
      <c r="F80" s="256">
        <f t="shared" si="71"/>
        <v>0</v>
      </c>
      <c r="G80" s="256"/>
      <c r="H80" s="255">
        <f t="shared" ref="H80:J80" si="73">SUM(H78:H79)</f>
        <v>0</v>
      </c>
      <c r="I80" s="255">
        <f t="shared" si="73"/>
        <v>0</v>
      </c>
      <c r="J80" s="255">
        <f t="shared" si="73"/>
        <v>0</v>
      </c>
      <c r="K80" s="256"/>
      <c r="L80" s="255">
        <f t="shared" ref="L80:N80" si="74">SUM(L78:L79)</f>
        <v>0</v>
      </c>
      <c r="M80" s="255">
        <f t="shared" si="74"/>
        <v>0</v>
      </c>
      <c r="N80" s="256">
        <f t="shared" si="74"/>
        <v>0</v>
      </c>
      <c r="O80" s="256"/>
      <c r="P80" s="255">
        <f>SUM(P78:P79)</f>
        <v>0</v>
      </c>
      <c r="Q80" s="256">
        <f t="shared" ref="Q80" si="75">SUM(Q78:Q79)</f>
        <v>0</v>
      </c>
      <c r="R80" s="254"/>
      <c r="S80" s="256">
        <f>SUM(S78:S79)</f>
        <v>0</v>
      </c>
      <c r="V80" s="511">
        <f>S80-'Gemeente A'!X87</f>
        <v>0</v>
      </c>
    </row>
    <row r="81" spans="1:21">
      <c r="A81" s="62"/>
      <c r="B81" s="538"/>
      <c r="C81" s="538"/>
      <c r="D81" s="538"/>
      <c r="E81" s="538"/>
      <c r="F81" s="586"/>
      <c r="G81" s="586"/>
      <c r="H81" s="538"/>
      <c r="I81" s="538"/>
      <c r="J81" s="538"/>
      <c r="K81" s="586"/>
      <c r="L81" s="538"/>
      <c r="M81" s="538"/>
      <c r="N81" s="586"/>
      <c r="O81" s="586"/>
      <c r="P81" s="538"/>
      <c r="Q81" s="586"/>
      <c r="R81" s="587"/>
      <c r="S81" s="259"/>
    </row>
    <row r="82" spans="1:21">
      <c r="A82" s="62"/>
      <c r="B82" s="538"/>
      <c r="C82" s="538"/>
      <c r="D82" s="538"/>
      <c r="E82" s="538"/>
      <c r="F82" s="586"/>
      <c r="G82" s="586"/>
      <c r="H82" s="538"/>
      <c r="I82" s="538"/>
      <c r="J82" s="538"/>
      <c r="K82" s="586"/>
      <c r="L82" s="538"/>
      <c r="M82" s="538"/>
      <c r="N82" s="586"/>
      <c r="O82" s="586"/>
      <c r="P82" s="538"/>
      <c r="Q82" s="586"/>
      <c r="R82" s="587"/>
      <c r="S82" s="259"/>
    </row>
    <row r="83" spans="1:21">
      <c r="A83" s="62"/>
      <c r="B83" s="538"/>
      <c r="C83" s="538"/>
      <c r="D83" s="538"/>
      <c r="E83" s="538"/>
      <c r="F83" s="586"/>
      <c r="G83" s="586"/>
      <c r="H83" s="538"/>
      <c r="I83" s="538"/>
      <c r="J83" s="538"/>
      <c r="K83" s="586"/>
      <c r="L83" s="538"/>
      <c r="M83" s="538"/>
      <c r="N83" s="586"/>
      <c r="O83" s="586"/>
      <c r="P83" s="538"/>
      <c r="Q83" s="586"/>
      <c r="R83" s="587"/>
      <c r="S83" s="259"/>
    </row>
    <row r="84" spans="1:21" s="252" customFormat="1" ht="15.75" thickBot="1">
      <c r="A84" s="260" t="str">
        <f>'Gemeente A'!A91</f>
        <v>Allocatie organisatielasten</v>
      </c>
      <c r="B84" s="286">
        <f>IFERROR(-$S84*('Gemeente A'!F$89/('Gemeente A'!$K$89+'Gemeente A'!$O$89+'Gemeente A'!$S$89+'Gemeente A'!$V$89)),0)</f>
        <v>54815.837151495507</v>
      </c>
      <c r="C84" s="286">
        <f>IFERROR(-$S84*('Gemeente A'!G$89/('Gemeente A'!$K$89+'Gemeente A'!$O$89+'Gemeente A'!$S$89+'Gemeente A'!$V$89)),0)</f>
        <v>44603.89097006082</v>
      </c>
      <c r="D84" s="286">
        <f>IFERROR(-$S84*('Gemeente A'!H$89/('Gemeente A'!$K$89+'Gemeente A'!$O$89+'Gemeente A'!$S$89+'Gemeente A'!$V$89)),0)</f>
        <v>43441.594519433827</v>
      </c>
      <c r="E84" s="286">
        <f>IFERROR(-$S84*('Gemeente A'!I$89/('Gemeente A'!$K$89+'Gemeente A'!$O$89+'Gemeente A'!$S$89+'Gemeente A'!$V$89)),0)</f>
        <v>46848.267080955178</v>
      </c>
      <c r="F84" s="261">
        <f>IFERROR(-$S84*('Gemeente A'!J$89/('Gemeente A'!$K$89+'Gemeente A'!$O$89+'Gemeente A'!$S$89+'Gemeente A'!$V$89)),0)</f>
        <v>29310.186207296862</v>
      </c>
      <c r="G84" s="261"/>
      <c r="H84" s="286">
        <f>IFERROR(-$S84*('Gemeente A'!L$89/('Gemeente A'!$K$89+'Gemeente A'!$O$89+'Gemeente A'!$S$89+'Gemeente A'!$V$89)),0)</f>
        <v>47786.371365444451</v>
      </c>
      <c r="I84" s="286">
        <f>IFERROR(-$S84*('Gemeente A'!M$89/('Gemeente A'!$K$89+'Gemeente A'!$O$89+'Gemeente A'!$S$89+'Gemeente A'!$V$89)),0)</f>
        <v>39126.545341328536</v>
      </c>
      <c r="J84" s="286">
        <f>IFERROR(-$S84*('Gemeente A'!N$89/('Gemeente A'!$K$89+'Gemeente A'!$O$89+'Gemeente A'!$S$89+'Gemeente A'!$V$89)),0)</f>
        <v>39126.545341328536</v>
      </c>
      <c r="K84" s="261"/>
      <c r="L84" s="286">
        <f>IFERROR(-$S84*('Gemeente A'!P$89/('Gemeente A'!$K$89+'Gemeente A'!$O$89+'Gemeente A'!$S$89+'Gemeente A'!$V$89)),0)</f>
        <v>43750.021911646705</v>
      </c>
      <c r="M84" s="286">
        <f>IFERROR(-$S84*('Gemeente A'!Q$89/('Gemeente A'!$K$89+'Gemeente A'!$O$89+'Gemeente A'!$S$89+'Gemeente A'!$V$89)),0)</f>
        <v>31074.971849330857</v>
      </c>
      <c r="N84" s="261">
        <f>IFERROR(-$S84*('Gemeente A'!R$89/('Gemeente A'!$K$89+'Gemeente A'!$O$89+'Gemeente A'!$S$89+'Gemeente A'!$V$89)),0)</f>
        <v>32444.835473025061</v>
      </c>
      <c r="O84" s="261"/>
      <c r="P84" s="286">
        <f>IFERROR(-$S84*('Gemeente A'!T$89/('Gemeente A'!$K$89+'Gemeente A'!$O$89+'Gemeente A'!$S$89+'Gemeente A'!$V$89)),0)</f>
        <v>119314.37695721164</v>
      </c>
      <c r="Q84" s="261">
        <f>IFERROR(-$S84*('Gemeente A'!U$89/('Gemeente A'!$K$89+'Gemeente A'!$O$89+'Gemeente A'!$S$89+'Gemeente A'!$V$89)),0)</f>
        <v>148508.43486639581</v>
      </c>
      <c r="R84" s="264"/>
      <c r="S84" s="261">
        <f>-S36-S45-S50-S55-S56-S61-S67-S70-S74-S77-S80-S71</f>
        <v>-720151.87903495377</v>
      </c>
      <c r="U84" s="265">
        <f>S84+SUM(B84:Q84)</f>
        <v>0</v>
      </c>
    </row>
    <row r="85" spans="1:21">
      <c r="A85" s="62"/>
      <c r="B85" s="593"/>
      <c r="C85" s="593"/>
      <c r="D85" s="593"/>
      <c r="E85" s="593"/>
      <c r="F85" s="586"/>
      <c r="G85" s="586"/>
      <c r="H85" s="593"/>
      <c r="I85" s="593"/>
      <c r="J85" s="593"/>
      <c r="K85" s="586"/>
      <c r="L85" s="593"/>
      <c r="M85" s="593"/>
      <c r="N85" s="586"/>
      <c r="O85" s="586"/>
      <c r="P85" s="593"/>
      <c r="Q85" s="586"/>
      <c r="R85" s="587"/>
      <c r="S85" s="259"/>
    </row>
    <row r="86" spans="1:21" s="252" customFormat="1" ht="15.75" thickBot="1">
      <c r="A86" s="260" t="str">
        <f>'Gemeente A'!A97</f>
        <v>Allocatie organisatieopbrengsten</v>
      </c>
      <c r="B86" s="286">
        <f>IFERROR(-$S86*('Gemeente A'!F$89/('Gemeente A'!$K$89+'Gemeente A'!$O$89+'Gemeente A'!$S$89+'Gemeente A'!$V$89)),0)</f>
        <v>95146.313484858198</v>
      </c>
      <c r="C86" s="286">
        <f>IFERROR(-$S86*('Gemeente A'!G$89/('Gemeente A'!$K$89+'Gemeente A'!$O$89+'Gemeente A'!$S$89+'Gemeente A'!$V$89)),0)</f>
        <v>77420.979290217016</v>
      </c>
      <c r="D86" s="286">
        <f>IFERROR(-$S86*('Gemeente A'!H$89/('Gemeente A'!$K$89+'Gemeente A'!$O$89+'Gemeente A'!$S$89+'Gemeente A'!$V$89)),0)</f>
        <v>75403.529075089245</v>
      </c>
      <c r="E86" s="286">
        <f>IFERROR(-$S86*('Gemeente A'!I$89/('Gemeente A'!$K$89+'Gemeente A'!$O$89+'Gemeente A'!$S$89+'Gemeente A'!$V$89)),0)</f>
        <v>81316.643830282424</v>
      </c>
      <c r="F86" s="261">
        <f>IFERROR(-$S86*('Gemeente A'!J$89/('Gemeente A'!$K$89+'Gemeente A'!$O$89+'Gemeente A'!$S$89+'Gemeente A'!$V$89)),0)</f>
        <v>50875.008211070432</v>
      </c>
      <c r="G86" s="261"/>
      <c r="H86" s="286">
        <f>IFERROR(-$S86*('Gemeente A'!L$89/('Gemeente A'!$K$89+'Gemeente A'!$O$89+'Gemeente A'!$S$89+'Gemeente A'!$V$89)),0)</f>
        <v>82944.953621243447</v>
      </c>
      <c r="I86" s="286">
        <f>IFERROR(-$S86*('Gemeente A'!M$89/('Gemeente A'!$K$89+'Gemeente A'!$O$89+'Gemeente A'!$S$89+'Gemeente A'!$V$89)),0)</f>
        <v>67913.704178902553</v>
      </c>
      <c r="J86" s="286">
        <f>IFERROR(-$S86*('Gemeente A'!N$89/('Gemeente A'!$K$89+'Gemeente A'!$O$89+'Gemeente A'!$S$89+'Gemeente A'!$V$89)),0)</f>
        <v>67913.704178902553</v>
      </c>
      <c r="K86" s="261"/>
      <c r="L86" s="286">
        <f>IFERROR(-$S86*('Gemeente A'!P$89/('Gemeente A'!$K$89+'Gemeente A'!$O$89+'Gemeente A'!$S$89+'Gemeente A'!$V$89)),0)</f>
        <v>75938.880369017308</v>
      </c>
      <c r="M86" s="286">
        <f>IFERROR(-$S86*('Gemeente A'!Q$89/('Gemeente A'!$K$89+'Gemeente A'!$O$89+'Gemeente A'!$S$89+'Gemeente A'!$V$89)),0)</f>
        <v>53938.226008264333</v>
      </c>
      <c r="N86" s="261">
        <f>IFERROR(-$S86*('Gemeente A'!R$89/('Gemeente A'!$K$89+'Gemeente A'!$O$89+'Gemeente A'!$S$89+'Gemeente A'!$V$89)),0)</f>
        <v>56315.959899499023</v>
      </c>
      <c r="O86" s="261"/>
      <c r="P86" s="286">
        <f>IFERROR(-$S86*('Gemeente A'!T$89/('Gemeente A'!$K$89+'Gemeente A'!$O$89+'Gemeente A'!$S$89+'Gemeente A'!$V$89)),0)</f>
        <v>207099.32937531869</v>
      </c>
      <c r="Q86" s="261">
        <f>IFERROR(-$S86*('Gemeente A'!U$89/('Gemeente A'!$K$89+'Gemeente A'!$O$89+'Gemeente A'!$S$89+'Gemeente A'!$V$89)),0)</f>
        <v>257772.76847733479</v>
      </c>
      <c r="R86" s="264"/>
      <c r="S86" s="261">
        <f>-((S8+S13+S16+S19+S23+S27))</f>
        <v>-1250000</v>
      </c>
      <c r="U86" s="265">
        <f>S86+SUM(B86:Q86)</f>
        <v>0</v>
      </c>
    </row>
    <row r="88" spans="1:21">
      <c r="B88" s="538"/>
      <c r="C88" s="538"/>
      <c r="D88" s="538"/>
      <c r="E88" s="538"/>
      <c r="F88" s="538"/>
      <c r="G88" s="538"/>
      <c r="H88" s="538"/>
      <c r="I88" s="538"/>
      <c r="J88" s="538"/>
      <c r="K88" s="538"/>
      <c r="L88" s="538"/>
      <c r="M88" s="538"/>
      <c r="N88" s="538"/>
      <c r="O88" s="538"/>
      <c r="P88" s="538"/>
      <c r="Q88" s="538"/>
      <c r="R88" s="538"/>
      <c r="S88" s="105"/>
    </row>
  </sheetData>
  <pageMargins left="0.39370078740157483" right="0" top="0.55118110236220474" bottom="0.55118110236220474" header="0.11811023622047245" footer="0.11811023622047245"/>
  <pageSetup paperSize="9" scale="3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7" tint="0.79998168889431442"/>
    <pageSetUpPr fitToPage="1"/>
  </sheetPr>
  <dimension ref="A1:U86"/>
  <sheetViews>
    <sheetView zoomScale="80" zoomScaleNormal="80" workbookViewId="0">
      <pane xSplit="1" ySplit="2" topLeftCell="B54" activePane="bottomRight" state="frozen"/>
      <selection pane="topRight" activeCell="S84" sqref="S84"/>
      <selection pane="bottomLeft" activeCell="S84" sqref="S84"/>
      <selection pane="bottomRight" activeCell="A84" sqref="A84:XFD86"/>
    </sheetView>
  </sheetViews>
  <sheetFormatPr defaultColWidth="9.140625" defaultRowHeight="15"/>
  <cols>
    <col min="1" max="1" width="32.85546875" style="238" customWidth="1"/>
    <col min="2" max="2" width="15" style="249" customWidth="1"/>
    <col min="3" max="3" width="11.42578125" style="249" customWidth="1"/>
    <col min="4" max="4" width="14" style="249" bestFit="1" customWidth="1"/>
    <col min="5" max="6" width="16.42578125" style="249" customWidth="1"/>
    <col min="7" max="7" width="1.85546875" style="249" customWidth="1"/>
    <col min="8" max="8" width="15" style="249" customWidth="1"/>
    <col min="9" max="9" width="12.7109375" style="249" customWidth="1"/>
    <col min="10" max="10" width="12.85546875" style="249" customWidth="1"/>
    <col min="11" max="11" width="1.140625" style="249" customWidth="1"/>
    <col min="12" max="12" width="12.28515625" style="249" customWidth="1"/>
    <col min="13" max="13" width="13.28515625" style="249" customWidth="1"/>
    <col min="14" max="14" width="12.140625" style="249" customWidth="1"/>
    <col min="15" max="15" width="1.140625" style="249" customWidth="1"/>
    <col min="16" max="17" width="13.7109375" style="249" customWidth="1"/>
    <col min="18" max="18" width="3" style="249" customWidth="1"/>
    <col min="19" max="19" width="15.42578125" style="249" customWidth="1"/>
    <col min="20" max="20" width="2.7109375" style="238" customWidth="1"/>
    <col min="21" max="21" width="11.42578125" style="238" bestFit="1" customWidth="1"/>
    <col min="22" max="22" width="12.42578125" style="238" bestFit="1" customWidth="1"/>
    <col min="23" max="16384" width="9.140625" style="238"/>
  </cols>
  <sheetData>
    <row r="1" spans="1:19" ht="15.75" thickBot="1">
      <c r="B1" s="239" t="str">
        <f>'pb verdeelsleutels'!A7</f>
        <v>1A</v>
      </c>
      <c r="C1" s="240" t="str">
        <f>'pb verdeelsleutels'!A8</f>
        <v>1B</v>
      </c>
      <c r="D1" s="240" t="str">
        <f>'pb verdeelsleutels'!A9</f>
        <v>1C</v>
      </c>
      <c r="E1" s="240" t="str">
        <f>'pb verdeelsleutels'!A10</f>
        <v>1D</v>
      </c>
      <c r="F1" s="241" t="str">
        <f>'pb verdeelsleutels'!A11</f>
        <v>1E</v>
      </c>
      <c r="G1" s="242"/>
      <c r="H1" s="239" t="str">
        <f>'pb verdeelsleutels'!A15</f>
        <v>2A</v>
      </c>
      <c r="I1" s="240" t="str">
        <f>'pb verdeelsleutels'!A16</f>
        <v>2B</v>
      </c>
      <c r="J1" s="240" t="str">
        <f>'pb verdeelsleutels'!A17</f>
        <v>2C</v>
      </c>
      <c r="K1" s="242"/>
      <c r="L1" s="239" t="str">
        <f>'pb verdeelsleutels'!A21</f>
        <v>3A</v>
      </c>
      <c r="M1" s="241" t="str">
        <f>'pb verdeelsleutels'!A22</f>
        <v>3B</v>
      </c>
      <c r="N1" s="241" t="str">
        <f>'pb verdeelsleutels'!A23</f>
        <v>3C</v>
      </c>
      <c r="O1" s="242"/>
      <c r="P1" s="239" t="str">
        <f>'pb verdeelsleutels'!A27</f>
        <v>4A</v>
      </c>
      <c r="Q1" s="241" t="str">
        <f>'pb verdeelsleutels'!A28</f>
        <v>4B</v>
      </c>
      <c r="R1" s="262"/>
      <c r="S1" s="257">
        <f>'pb verdeelsleutels'!A31</f>
        <v>5</v>
      </c>
    </row>
    <row r="2" spans="1:19" ht="45.75" thickBot="1">
      <c r="A2" s="243" t="s">
        <v>611</v>
      </c>
      <c r="B2" s="244" t="str">
        <f>'pb verdeelsleutels'!B7</f>
        <v>VVE 0-4 jaar</v>
      </c>
      <c r="C2" s="245" t="str">
        <f>'pb verdeelsleutels'!B8</f>
        <v>dBos</v>
      </c>
      <c r="D2" s="244" t="str">
        <f>'pb verdeelsleutels'!B9</f>
        <v>Voorleesexpress</v>
      </c>
      <c r="E2" s="244" t="str">
        <f>'pb verdeelsleutels'!B10</f>
        <v>Boekstartcoach</v>
      </c>
      <c r="F2" s="246" t="str">
        <f>'pb verdeelsleutels'!B11</f>
        <v>Programmering GS</v>
      </c>
      <c r="G2" s="247"/>
      <c r="H2" s="244" t="str">
        <f>'pb verdeelsleutels'!B15</f>
        <v>Digitaal Burgerschap</v>
      </c>
      <c r="I2" s="245" t="str">
        <f>'pb verdeelsleutels'!B16</f>
        <v>IDO</v>
      </c>
      <c r="J2" s="245" t="str">
        <f>'pb verdeelsleutels'!B17</f>
        <v>Programmering PIDIS</v>
      </c>
      <c r="K2" s="247"/>
      <c r="L2" s="244" t="str">
        <f>'pb verdeelsleutels'!B21</f>
        <v>Basisvaardigheden</v>
      </c>
      <c r="M2" s="245" t="str">
        <f>'pb verdeelsleutels'!B22</f>
        <v>Persoonlijke ontwikkeling</v>
      </c>
      <c r="N2" s="246" t="str">
        <f>'pb verdeelsleutels'!B23</f>
        <v>Programmering LLO</v>
      </c>
      <c r="O2" s="247"/>
      <c r="P2" s="245" t="str">
        <f>'pb verdeelsleutels'!B27</f>
        <v>Leenservice 0-18 jaar</v>
      </c>
      <c r="Q2" s="246" t="str">
        <f>'pb verdeelsleutels'!B28</f>
        <v>Leenservice 18+ jaar</v>
      </c>
      <c r="R2" s="263"/>
      <c r="S2" s="88" t="str">
        <f>'pb verdeelsleutels'!B31</f>
        <v>Organisatie</v>
      </c>
    </row>
    <row r="3" spans="1:19">
      <c r="A3" s="248"/>
      <c r="B3" s="538"/>
      <c r="C3" s="250"/>
      <c r="D3" s="538"/>
      <c r="E3" s="538"/>
      <c r="F3" s="586"/>
      <c r="G3" s="251"/>
      <c r="H3" s="538"/>
      <c r="I3" s="250"/>
      <c r="J3" s="538"/>
      <c r="K3" s="586"/>
      <c r="L3" s="538"/>
      <c r="M3" s="538"/>
      <c r="N3" s="586"/>
      <c r="O3" s="586"/>
      <c r="P3" s="538"/>
      <c r="Q3" s="586"/>
      <c r="R3" s="587"/>
      <c r="S3" s="586"/>
    </row>
    <row r="4" spans="1:19">
      <c r="A4" s="63" t="s">
        <v>32</v>
      </c>
      <c r="B4" s="538"/>
      <c r="C4" s="538"/>
      <c r="D4" s="538"/>
      <c r="E4" s="538"/>
      <c r="F4" s="586"/>
      <c r="G4" s="586"/>
      <c r="H4" s="538"/>
      <c r="I4" s="538"/>
      <c r="J4" s="538"/>
      <c r="K4" s="586"/>
      <c r="L4" s="538"/>
      <c r="M4" s="538"/>
      <c r="N4" s="586"/>
      <c r="O4" s="586"/>
      <c r="P4" s="538"/>
      <c r="Q4" s="586"/>
      <c r="R4" s="587"/>
      <c r="S4" s="586"/>
    </row>
    <row r="5" spans="1:19">
      <c r="A5" s="61" t="str">
        <f>'Gemeente B'!B12</f>
        <v>Contributie opbrengsten</v>
      </c>
      <c r="B5" s="514">
        <v>0</v>
      </c>
      <c r="C5" s="514">
        <v>0</v>
      </c>
      <c r="D5" s="514">
        <v>0</v>
      </c>
      <c r="E5" s="514">
        <v>0</v>
      </c>
      <c r="F5" s="515">
        <v>0</v>
      </c>
      <c r="G5" s="515"/>
      <c r="H5" s="514">
        <v>0</v>
      </c>
      <c r="I5" s="514">
        <v>0</v>
      </c>
      <c r="J5" s="514">
        <v>0</v>
      </c>
      <c r="K5" s="515"/>
      <c r="L5" s="514">
        <v>0</v>
      </c>
      <c r="M5" s="514">
        <v>0</v>
      </c>
      <c r="N5" s="515">
        <v>0</v>
      </c>
      <c r="O5" s="515"/>
      <c r="P5" s="514">
        <v>0</v>
      </c>
      <c r="Q5" s="515">
        <v>105000</v>
      </c>
      <c r="R5" s="589"/>
      <c r="S5" s="590">
        <f>'Gemeente B'!C12+'Gemeente B'!D12-SUM(B5:Q5)</f>
        <v>0</v>
      </c>
    </row>
    <row r="6" spans="1:19">
      <c r="A6" s="61" t="str">
        <f>'Gemeente B'!B13</f>
        <v>Te laat gelden</v>
      </c>
      <c r="B6" s="514">
        <v>0</v>
      </c>
      <c r="C6" s="514">
        <v>0</v>
      </c>
      <c r="D6" s="514">
        <v>0</v>
      </c>
      <c r="E6" s="514">
        <v>0</v>
      </c>
      <c r="F6" s="515">
        <v>0</v>
      </c>
      <c r="G6" s="515"/>
      <c r="H6" s="514">
        <v>0</v>
      </c>
      <c r="I6" s="514">
        <v>0</v>
      </c>
      <c r="J6" s="514">
        <v>0</v>
      </c>
      <c r="K6" s="515"/>
      <c r="L6" s="514">
        <v>0</v>
      </c>
      <c r="M6" s="514">
        <v>0</v>
      </c>
      <c r="N6" s="515">
        <v>0</v>
      </c>
      <c r="O6" s="515"/>
      <c r="P6" s="514">
        <v>0</v>
      </c>
      <c r="Q6" s="515">
        <v>0</v>
      </c>
      <c r="R6" s="589"/>
      <c r="S6" s="590">
        <f>'Gemeente B'!C13+'Gemeente B'!D13-SUM(B6:Q6)</f>
        <v>0</v>
      </c>
    </row>
    <row r="7" spans="1:19">
      <c r="A7" s="61" t="str">
        <f>'Gemeente B'!B14</f>
        <v>Overige gebruikersopbrengsten</v>
      </c>
      <c r="B7" s="514">
        <v>0</v>
      </c>
      <c r="C7" s="514">
        <v>0</v>
      </c>
      <c r="D7" s="514">
        <v>0</v>
      </c>
      <c r="E7" s="514">
        <v>0</v>
      </c>
      <c r="F7" s="515">
        <v>0</v>
      </c>
      <c r="G7" s="515"/>
      <c r="H7" s="514">
        <v>0</v>
      </c>
      <c r="I7" s="514">
        <v>0</v>
      </c>
      <c r="J7" s="514">
        <v>0</v>
      </c>
      <c r="K7" s="515"/>
      <c r="L7" s="514">
        <v>0</v>
      </c>
      <c r="M7" s="514">
        <v>0</v>
      </c>
      <c r="N7" s="515">
        <v>0</v>
      </c>
      <c r="O7" s="515"/>
      <c r="P7" s="514">
        <v>0</v>
      </c>
      <c r="Q7" s="515">
        <v>0</v>
      </c>
      <c r="R7" s="589"/>
      <c r="S7" s="590">
        <f>'Gemeente B'!C14+'Gemeente B'!D14-SUM(B7:Q7)</f>
        <v>0</v>
      </c>
    </row>
    <row r="8" spans="1:19" s="252" customFormat="1">
      <c r="A8" s="64" t="str">
        <f>'Gemeente B'!A15</f>
        <v>Gebruikers opbrengsten</v>
      </c>
      <c r="B8" s="255">
        <f>SUM(B5:B7)</f>
        <v>0</v>
      </c>
      <c r="C8" s="255">
        <f t="shared" ref="C8:F8" si="0">SUM(C5:C7)</f>
        <v>0</v>
      </c>
      <c r="D8" s="255">
        <f t="shared" si="0"/>
        <v>0</v>
      </c>
      <c r="E8" s="255">
        <f t="shared" ref="E8" si="1">SUM(E5:E7)</f>
        <v>0</v>
      </c>
      <c r="F8" s="256">
        <f t="shared" si="0"/>
        <v>0</v>
      </c>
      <c r="G8" s="256"/>
      <c r="H8" s="255">
        <f t="shared" ref="H8:J8" si="2">SUM(H5:H7)</f>
        <v>0</v>
      </c>
      <c r="I8" s="255">
        <f t="shared" si="2"/>
        <v>0</v>
      </c>
      <c r="J8" s="255">
        <f t="shared" si="2"/>
        <v>0</v>
      </c>
      <c r="K8" s="256"/>
      <c r="L8" s="255">
        <f t="shared" ref="L8:N8" si="3">SUM(L5:L7)</f>
        <v>0</v>
      </c>
      <c r="M8" s="255">
        <f t="shared" si="3"/>
        <v>0</v>
      </c>
      <c r="N8" s="256">
        <f t="shared" si="3"/>
        <v>0</v>
      </c>
      <c r="O8" s="256"/>
      <c r="P8" s="255">
        <f t="shared" ref="P8:Q8" si="4">SUM(P5:P7)</f>
        <v>0</v>
      </c>
      <c r="Q8" s="256">
        <f t="shared" si="4"/>
        <v>105000</v>
      </c>
      <c r="R8" s="254"/>
      <c r="S8" s="256">
        <f>SUM(S5:S7)</f>
        <v>0</v>
      </c>
    </row>
    <row r="9" spans="1:19">
      <c r="A9" s="61" t="str">
        <f>'Gemeente B'!B16</f>
        <v>Verhuur ruimtes en gebouwen</v>
      </c>
      <c r="B9" s="514">
        <v>0</v>
      </c>
      <c r="C9" s="514">
        <v>0</v>
      </c>
      <c r="D9" s="514">
        <v>0</v>
      </c>
      <c r="E9" s="514">
        <v>0</v>
      </c>
      <c r="F9" s="515">
        <v>0</v>
      </c>
      <c r="G9" s="515"/>
      <c r="H9" s="514">
        <v>0</v>
      </c>
      <c r="I9" s="514">
        <v>0</v>
      </c>
      <c r="J9" s="514">
        <v>0</v>
      </c>
      <c r="K9" s="515"/>
      <c r="L9" s="514">
        <v>0</v>
      </c>
      <c r="M9" s="514">
        <v>0</v>
      </c>
      <c r="N9" s="515">
        <v>0</v>
      </c>
      <c r="O9" s="515"/>
      <c r="P9" s="514">
        <v>0</v>
      </c>
      <c r="Q9" s="515">
        <v>0</v>
      </c>
      <c r="R9" s="589"/>
      <c r="S9" s="590">
        <f>'Gemeente B'!C16+'Gemeente B'!D16-SUM(B9:Q9)</f>
        <v>0</v>
      </c>
    </row>
    <row r="10" spans="1:19">
      <c r="A10" s="61" t="str">
        <f>'Gemeente B'!B17</f>
        <v>Dienstverlening scholen</v>
      </c>
      <c r="B10" s="514">
        <v>0</v>
      </c>
      <c r="C10" s="514">
        <v>0</v>
      </c>
      <c r="D10" s="514">
        <v>0</v>
      </c>
      <c r="E10" s="514">
        <v>0</v>
      </c>
      <c r="F10" s="515">
        <v>0</v>
      </c>
      <c r="G10" s="515"/>
      <c r="H10" s="514">
        <v>0</v>
      </c>
      <c r="I10" s="514">
        <v>0</v>
      </c>
      <c r="J10" s="514">
        <v>0</v>
      </c>
      <c r="K10" s="515"/>
      <c r="L10" s="514">
        <v>0</v>
      </c>
      <c r="M10" s="514">
        <v>0</v>
      </c>
      <c r="N10" s="515">
        <v>0</v>
      </c>
      <c r="O10" s="515"/>
      <c r="P10" s="514">
        <v>0</v>
      </c>
      <c r="Q10" s="515">
        <v>0</v>
      </c>
      <c r="R10" s="589"/>
      <c r="S10" s="590">
        <f>'Gemeente B'!C17+'Gemeente B'!D17-SUM(B10:Q10)</f>
        <v>0</v>
      </c>
    </row>
    <row r="11" spans="1:19">
      <c r="A11" s="61" t="str">
        <f>'Gemeente B'!B18</f>
        <v>Activiteiten / Projecten</v>
      </c>
      <c r="B11" s="514">
        <v>0</v>
      </c>
      <c r="C11" s="514">
        <v>0</v>
      </c>
      <c r="D11" s="514">
        <v>0</v>
      </c>
      <c r="E11" s="514">
        <v>0</v>
      </c>
      <c r="F11" s="515">
        <v>0</v>
      </c>
      <c r="G11" s="515"/>
      <c r="H11" s="514">
        <v>0</v>
      </c>
      <c r="I11" s="514">
        <v>0</v>
      </c>
      <c r="J11" s="514">
        <v>0</v>
      </c>
      <c r="K11" s="515"/>
      <c r="L11" s="514">
        <v>0</v>
      </c>
      <c r="M11" s="514">
        <v>0</v>
      </c>
      <c r="N11" s="515">
        <v>0</v>
      </c>
      <c r="O11" s="515"/>
      <c r="P11" s="514">
        <v>0</v>
      </c>
      <c r="Q11" s="515">
        <v>0</v>
      </c>
      <c r="R11" s="589"/>
      <c r="S11" s="590">
        <f>'Gemeente B'!C18+'Gemeente B'!D18-SUM(B11:Q11)</f>
        <v>0</v>
      </c>
    </row>
    <row r="12" spans="1:19">
      <c r="A12" s="61" t="str">
        <f>'Gemeente B'!B19</f>
        <v>Overige specifieke opbrengsten</v>
      </c>
      <c r="B12" s="514">
        <v>0</v>
      </c>
      <c r="C12" s="514">
        <v>0</v>
      </c>
      <c r="D12" s="514">
        <v>0</v>
      </c>
      <c r="E12" s="514">
        <v>0</v>
      </c>
      <c r="F12" s="515">
        <v>0</v>
      </c>
      <c r="G12" s="515"/>
      <c r="H12" s="514">
        <v>0</v>
      </c>
      <c r="I12" s="514">
        <v>0</v>
      </c>
      <c r="J12" s="514">
        <v>0</v>
      </c>
      <c r="K12" s="515"/>
      <c r="L12" s="514">
        <v>0</v>
      </c>
      <c r="M12" s="514">
        <v>0</v>
      </c>
      <c r="N12" s="515">
        <v>0</v>
      </c>
      <c r="O12" s="515"/>
      <c r="P12" s="514">
        <v>0</v>
      </c>
      <c r="Q12" s="515">
        <v>0</v>
      </c>
      <c r="R12" s="589"/>
      <c r="S12" s="590">
        <f>'Gemeente B'!C19+'Gemeente B'!D19-SUM(B12:Q12)</f>
        <v>0</v>
      </c>
    </row>
    <row r="13" spans="1:19" s="252" customFormat="1">
      <c r="A13" s="64" t="str">
        <f>'Gemeente B'!A20</f>
        <v>Specifieke opbrengsten</v>
      </c>
      <c r="B13" s="255">
        <f>SUM(B9:B12)</f>
        <v>0</v>
      </c>
      <c r="C13" s="255">
        <f t="shared" ref="C13:F13" si="5">SUM(C9:C12)</f>
        <v>0</v>
      </c>
      <c r="D13" s="255">
        <f t="shared" si="5"/>
        <v>0</v>
      </c>
      <c r="E13" s="255">
        <f t="shared" ref="E13" si="6">SUM(E9:E12)</f>
        <v>0</v>
      </c>
      <c r="F13" s="256">
        <f t="shared" si="5"/>
        <v>0</v>
      </c>
      <c r="G13" s="256"/>
      <c r="H13" s="255">
        <f t="shared" ref="H13:J13" si="7">SUM(H9:H12)</f>
        <v>0</v>
      </c>
      <c r="I13" s="255">
        <f t="shared" si="7"/>
        <v>0</v>
      </c>
      <c r="J13" s="255">
        <f t="shared" si="7"/>
        <v>0</v>
      </c>
      <c r="K13" s="256"/>
      <c r="L13" s="255">
        <f t="shared" ref="L13:N13" si="8">SUM(L9:L12)</f>
        <v>0</v>
      </c>
      <c r="M13" s="255">
        <f t="shared" si="8"/>
        <v>0</v>
      </c>
      <c r="N13" s="256">
        <f t="shared" si="8"/>
        <v>0</v>
      </c>
      <c r="O13" s="256"/>
      <c r="P13" s="255">
        <f>SUM(P9:P12)</f>
        <v>0</v>
      </c>
      <c r="Q13" s="256">
        <f t="shared" ref="Q13:S13" si="9">SUM(Q9:Q12)</f>
        <v>0</v>
      </c>
      <c r="R13" s="254"/>
      <c r="S13" s="256">
        <f t="shared" si="9"/>
        <v>0</v>
      </c>
    </row>
    <row r="14" spans="1:19">
      <c r="A14" s="61" t="str">
        <f>'Gemeente B'!B21</f>
        <v>Vrije Rubriek 1</v>
      </c>
      <c r="B14" s="514">
        <v>0</v>
      </c>
      <c r="C14" s="514">
        <v>0</v>
      </c>
      <c r="D14" s="514">
        <v>0</v>
      </c>
      <c r="E14" s="514">
        <v>0</v>
      </c>
      <c r="F14" s="515">
        <v>0</v>
      </c>
      <c r="G14" s="515"/>
      <c r="H14" s="514">
        <v>0</v>
      </c>
      <c r="I14" s="514">
        <v>0</v>
      </c>
      <c r="J14" s="514">
        <v>0</v>
      </c>
      <c r="K14" s="515"/>
      <c r="L14" s="514">
        <v>0</v>
      </c>
      <c r="M14" s="514">
        <v>0</v>
      </c>
      <c r="N14" s="515">
        <v>0</v>
      </c>
      <c r="O14" s="515"/>
      <c r="P14" s="514">
        <v>0</v>
      </c>
      <c r="Q14" s="515">
        <v>0</v>
      </c>
      <c r="R14" s="589"/>
      <c r="S14" s="590">
        <f>'Gemeente B'!C21+'Gemeente B'!D21-SUM(B14:Q14)</f>
        <v>0</v>
      </c>
    </row>
    <row r="15" spans="1:19">
      <c r="A15" s="61" t="str">
        <f>'Gemeente B'!B22</f>
        <v>Vrije Rubriek 1 overig</v>
      </c>
      <c r="B15" s="514">
        <v>0</v>
      </c>
      <c r="C15" s="514">
        <v>0</v>
      </c>
      <c r="D15" s="514">
        <v>0</v>
      </c>
      <c r="E15" s="514">
        <v>0</v>
      </c>
      <c r="F15" s="515">
        <v>0</v>
      </c>
      <c r="G15" s="515"/>
      <c r="H15" s="514">
        <v>0</v>
      </c>
      <c r="I15" s="514">
        <v>0</v>
      </c>
      <c r="J15" s="514">
        <v>0</v>
      </c>
      <c r="K15" s="515"/>
      <c r="L15" s="514">
        <v>0</v>
      </c>
      <c r="M15" s="514">
        <v>0</v>
      </c>
      <c r="N15" s="515">
        <v>0</v>
      </c>
      <c r="O15" s="515"/>
      <c r="P15" s="514">
        <v>0</v>
      </c>
      <c r="Q15" s="515">
        <v>0</v>
      </c>
      <c r="R15" s="589"/>
      <c r="S15" s="590">
        <f>'Gemeente B'!C22+'Gemeente B'!D22-SUM(B15:Q15)</f>
        <v>0</v>
      </c>
    </row>
    <row r="16" spans="1:19" s="252" customFormat="1">
      <c r="A16" s="64" t="str">
        <f>'Gemeente B'!A23</f>
        <v>Omzet Vrije Rubriek 1</v>
      </c>
      <c r="B16" s="255">
        <f>SUM(B14:B15)</f>
        <v>0</v>
      </c>
      <c r="C16" s="255">
        <f t="shared" ref="C16:F16" si="10">SUM(C14:C15)</f>
        <v>0</v>
      </c>
      <c r="D16" s="255">
        <f t="shared" si="10"/>
        <v>0</v>
      </c>
      <c r="E16" s="255">
        <f t="shared" ref="E16" si="11">SUM(E14:E15)</f>
        <v>0</v>
      </c>
      <c r="F16" s="256">
        <f t="shared" si="10"/>
        <v>0</v>
      </c>
      <c r="G16" s="256"/>
      <c r="H16" s="255">
        <f t="shared" ref="H16:J16" si="12">SUM(H14:H15)</f>
        <v>0</v>
      </c>
      <c r="I16" s="255">
        <f t="shared" si="12"/>
        <v>0</v>
      </c>
      <c r="J16" s="255">
        <f t="shared" si="12"/>
        <v>0</v>
      </c>
      <c r="K16" s="256"/>
      <c r="L16" s="255">
        <f t="shared" ref="L16:N16" si="13">SUM(L14:L15)</f>
        <v>0</v>
      </c>
      <c r="M16" s="255">
        <f t="shared" si="13"/>
        <v>0</v>
      </c>
      <c r="N16" s="256">
        <f t="shared" si="13"/>
        <v>0</v>
      </c>
      <c r="O16" s="256"/>
      <c r="P16" s="255">
        <f>SUM(P14:P15)</f>
        <v>0</v>
      </c>
      <c r="Q16" s="256">
        <f t="shared" ref="Q16" si="14">SUM(Q14:Q15)</f>
        <v>0</v>
      </c>
      <c r="R16" s="254"/>
      <c r="S16" s="256">
        <f>SUM(S14:S15)</f>
        <v>0</v>
      </c>
    </row>
    <row r="17" spans="1:19">
      <c r="A17" s="61" t="str">
        <f>'Gemeente B'!B24</f>
        <v>Vrije Rubriek 2</v>
      </c>
      <c r="B17" s="514">
        <v>0</v>
      </c>
      <c r="C17" s="514">
        <v>0</v>
      </c>
      <c r="D17" s="514">
        <v>0</v>
      </c>
      <c r="E17" s="514">
        <v>0</v>
      </c>
      <c r="F17" s="515">
        <v>0</v>
      </c>
      <c r="G17" s="515"/>
      <c r="H17" s="514">
        <v>0</v>
      </c>
      <c r="I17" s="514">
        <v>0</v>
      </c>
      <c r="J17" s="514">
        <v>0</v>
      </c>
      <c r="K17" s="515"/>
      <c r="L17" s="514">
        <v>0</v>
      </c>
      <c r="M17" s="514">
        <v>0</v>
      </c>
      <c r="N17" s="515">
        <v>0</v>
      </c>
      <c r="O17" s="515"/>
      <c r="P17" s="514">
        <v>0</v>
      </c>
      <c r="Q17" s="515">
        <v>0</v>
      </c>
      <c r="R17" s="589"/>
      <c r="S17" s="590">
        <f>'Gemeente B'!C24+'Gemeente B'!D24-SUM(B17:Q17)</f>
        <v>0</v>
      </c>
    </row>
    <row r="18" spans="1:19">
      <c r="A18" s="61" t="str">
        <f>'Gemeente B'!B25</f>
        <v>Vrije Rubriek 2 overig</v>
      </c>
      <c r="B18" s="514">
        <v>0</v>
      </c>
      <c r="C18" s="514">
        <v>0</v>
      </c>
      <c r="D18" s="514">
        <v>0</v>
      </c>
      <c r="E18" s="514">
        <v>0</v>
      </c>
      <c r="F18" s="515">
        <v>0</v>
      </c>
      <c r="G18" s="515"/>
      <c r="H18" s="514">
        <v>0</v>
      </c>
      <c r="I18" s="514">
        <v>0</v>
      </c>
      <c r="J18" s="514">
        <v>0</v>
      </c>
      <c r="K18" s="515"/>
      <c r="L18" s="514">
        <v>0</v>
      </c>
      <c r="M18" s="514">
        <v>0</v>
      </c>
      <c r="N18" s="515">
        <v>0</v>
      </c>
      <c r="O18" s="515"/>
      <c r="P18" s="514">
        <v>0</v>
      </c>
      <c r="Q18" s="515">
        <v>0</v>
      </c>
      <c r="R18" s="589"/>
      <c r="S18" s="590">
        <f>'Gemeente B'!C25+'Gemeente B'!D25-SUM(B18:Q18)</f>
        <v>0</v>
      </c>
    </row>
    <row r="19" spans="1:19" s="252" customFormat="1">
      <c r="A19" s="64" t="str">
        <f>'Gemeente B'!A26</f>
        <v>Omzet Vrije Rubriek 2</v>
      </c>
      <c r="B19" s="255">
        <f t="shared" ref="B19:F19" si="15">SUM(B17:B18)</f>
        <v>0</v>
      </c>
      <c r="C19" s="255">
        <f t="shared" si="15"/>
        <v>0</v>
      </c>
      <c r="D19" s="255">
        <f t="shared" si="15"/>
        <v>0</v>
      </c>
      <c r="E19" s="255">
        <f t="shared" ref="E19" si="16">SUM(E17:E18)</f>
        <v>0</v>
      </c>
      <c r="F19" s="256">
        <f t="shared" si="15"/>
        <v>0</v>
      </c>
      <c r="G19" s="256"/>
      <c r="H19" s="255">
        <f t="shared" ref="H19:J19" si="17">SUM(H17:H18)</f>
        <v>0</v>
      </c>
      <c r="I19" s="255">
        <f t="shared" si="17"/>
        <v>0</v>
      </c>
      <c r="J19" s="255">
        <f t="shared" si="17"/>
        <v>0</v>
      </c>
      <c r="K19" s="256"/>
      <c r="L19" s="255">
        <f t="shared" ref="L19:N19" si="18">SUM(L17:L18)</f>
        <v>0</v>
      </c>
      <c r="M19" s="255">
        <f t="shared" si="18"/>
        <v>0</v>
      </c>
      <c r="N19" s="256">
        <f t="shared" si="18"/>
        <v>0</v>
      </c>
      <c r="O19" s="256"/>
      <c r="P19" s="255">
        <f>SUM(P17:P18)</f>
        <v>0</v>
      </c>
      <c r="Q19" s="256">
        <f t="shared" ref="Q19" si="19">SUM(Q17:Q18)</f>
        <v>0</v>
      </c>
      <c r="R19" s="254"/>
      <c r="S19" s="256">
        <f>SUM(S17:S18)</f>
        <v>0</v>
      </c>
    </row>
    <row r="20" spans="1:19">
      <c r="A20" s="61" t="str">
        <f>'Gemeente B'!B27</f>
        <v>Rentebaten</v>
      </c>
      <c r="B20" s="514">
        <v>0</v>
      </c>
      <c r="C20" s="514">
        <v>0</v>
      </c>
      <c r="D20" s="514">
        <v>0</v>
      </c>
      <c r="E20" s="514">
        <v>0</v>
      </c>
      <c r="F20" s="515">
        <v>0</v>
      </c>
      <c r="G20" s="515"/>
      <c r="H20" s="514">
        <v>0</v>
      </c>
      <c r="I20" s="514">
        <v>0</v>
      </c>
      <c r="J20" s="514">
        <v>0</v>
      </c>
      <c r="K20" s="515"/>
      <c r="L20" s="514">
        <v>0</v>
      </c>
      <c r="M20" s="514">
        <v>0</v>
      </c>
      <c r="N20" s="515">
        <v>0</v>
      </c>
      <c r="O20" s="515"/>
      <c r="P20" s="514">
        <v>0</v>
      </c>
      <c r="Q20" s="515">
        <v>0</v>
      </c>
      <c r="R20" s="589"/>
      <c r="S20" s="590">
        <f>'Gemeente B'!C27+'Gemeente B'!D27-SUM(B20:Q20)</f>
        <v>0</v>
      </c>
    </row>
    <row r="21" spans="1:19">
      <c r="A21" s="61" t="str">
        <f>'Gemeente B'!B28</f>
        <v>Project baten</v>
      </c>
      <c r="B21" s="514">
        <v>15000</v>
      </c>
      <c r="C21" s="514">
        <v>15000</v>
      </c>
      <c r="D21" s="514">
        <v>15000</v>
      </c>
      <c r="E21" s="514">
        <v>15000</v>
      </c>
      <c r="F21" s="515">
        <v>15000</v>
      </c>
      <c r="G21" s="515"/>
      <c r="H21" s="514">
        <v>15000</v>
      </c>
      <c r="I21" s="514">
        <v>15000</v>
      </c>
      <c r="J21" s="514">
        <v>10000</v>
      </c>
      <c r="K21" s="515"/>
      <c r="L21" s="514">
        <v>15000</v>
      </c>
      <c r="M21" s="514">
        <v>15000</v>
      </c>
      <c r="N21" s="515">
        <v>15000</v>
      </c>
      <c r="O21" s="515"/>
      <c r="P21" s="514">
        <v>0</v>
      </c>
      <c r="Q21" s="515">
        <v>0</v>
      </c>
      <c r="R21" s="589"/>
      <c r="S21" s="590">
        <f>'Gemeente B'!C28+'Gemeente B'!D28-SUM(B21:Q21)</f>
        <v>10000</v>
      </c>
    </row>
    <row r="22" spans="1:19">
      <c r="A22" s="61" t="str">
        <f>'Gemeente B'!B29</f>
        <v>Overige baten</v>
      </c>
      <c r="B22" s="514">
        <v>0</v>
      </c>
      <c r="C22" s="514">
        <v>0</v>
      </c>
      <c r="D22" s="514">
        <v>0</v>
      </c>
      <c r="E22" s="514">
        <v>0</v>
      </c>
      <c r="F22" s="515">
        <v>0</v>
      </c>
      <c r="G22" s="515"/>
      <c r="H22" s="514">
        <v>0</v>
      </c>
      <c r="I22" s="514">
        <v>0</v>
      </c>
      <c r="J22" s="514">
        <v>0</v>
      </c>
      <c r="K22" s="515"/>
      <c r="L22" s="514">
        <v>0</v>
      </c>
      <c r="M22" s="514">
        <v>0</v>
      </c>
      <c r="N22" s="515">
        <v>0</v>
      </c>
      <c r="O22" s="515"/>
      <c r="P22" s="514">
        <v>0</v>
      </c>
      <c r="Q22" s="515">
        <v>0</v>
      </c>
      <c r="R22" s="589"/>
      <c r="S22" s="590">
        <f>'Gemeente B'!C29+'Gemeente B'!D29-SUM(B22:Q22)</f>
        <v>0</v>
      </c>
    </row>
    <row r="23" spans="1:19" s="252" customFormat="1">
      <c r="A23" s="64" t="str">
        <f>'Gemeente B'!A30</f>
        <v>Diverse baten</v>
      </c>
      <c r="B23" s="255">
        <f>SUM(B20:B22)</f>
        <v>15000</v>
      </c>
      <c r="C23" s="255">
        <f t="shared" ref="C23:F23" si="20">SUM(C20:C22)</f>
        <v>15000</v>
      </c>
      <c r="D23" s="255">
        <f t="shared" si="20"/>
        <v>15000</v>
      </c>
      <c r="E23" s="255">
        <f t="shared" ref="E23" si="21">SUM(E20:E22)</f>
        <v>15000</v>
      </c>
      <c r="F23" s="256">
        <f t="shared" si="20"/>
        <v>15000</v>
      </c>
      <c r="G23" s="256"/>
      <c r="H23" s="255">
        <f t="shared" ref="H23:J23" si="22">SUM(H20:H22)</f>
        <v>15000</v>
      </c>
      <c r="I23" s="255">
        <f t="shared" si="22"/>
        <v>15000</v>
      </c>
      <c r="J23" s="255">
        <f t="shared" si="22"/>
        <v>10000</v>
      </c>
      <c r="K23" s="256"/>
      <c r="L23" s="255">
        <f t="shared" ref="L23:N23" si="23">SUM(L20:L22)</f>
        <v>15000</v>
      </c>
      <c r="M23" s="255">
        <f t="shared" si="23"/>
        <v>15000</v>
      </c>
      <c r="N23" s="256">
        <f t="shared" si="23"/>
        <v>15000</v>
      </c>
      <c r="O23" s="256"/>
      <c r="P23" s="255">
        <f>SUM(P20:P22)</f>
        <v>0</v>
      </c>
      <c r="Q23" s="256">
        <f t="shared" ref="Q23" si="24">SUM(Q20:Q22)</f>
        <v>0</v>
      </c>
      <c r="R23" s="254"/>
      <c r="S23" s="256">
        <f>SUM(S20:S22)</f>
        <v>10000</v>
      </c>
    </row>
    <row r="24" spans="1:19">
      <c r="A24" s="61" t="str">
        <f>'Gemeente B'!B31</f>
        <v>Exploitatie subsidie</v>
      </c>
      <c r="B24" s="514">
        <v>0</v>
      </c>
      <c r="C24" s="514">
        <v>0</v>
      </c>
      <c r="D24" s="514">
        <v>0</v>
      </c>
      <c r="E24" s="514">
        <v>0</v>
      </c>
      <c r="F24" s="515">
        <v>0</v>
      </c>
      <c r="G24" s="515"/>
      <c r="H24" s="514">
        <v>0</v>
      </c>
      <c r="I24" s="514">
        <v>0</v>
      </c>
      <c r="J24" s="514">
        <v>0</v>
      </c>
      <c r="K24" s="515"/>
      <c r="L24" s="514">
        <v>0</v>
      </c>
      <c r="M24" s="514">
        <v>0</v>
      </c>
      <c r="N24" s="515">
        <v>0</v>
      </c>
      <c r="O24" s="515"/>
      <c r="P24" s="514">
        <v>0</v>
      </c>
      <c r="Q24" s="515">
        <v>0</v>
      </c>
      <c r="R24" s="589"/>
      <c r="S24" s="590">
        <f>'Gemeente B'!C31+'Gemeente B'!D31-SUM(B24:Q24)</f>
        <v>625000</v>
      </c>
    </row>
    <row r="25" spans="1:19">
      <c r="A25" s="61" t="str">
        <f>'Gemeente B'!B32</f>
        <v>Project subsidie</v>
      </c>
      <c r="B25" s="514">
        <v>2500</v>
      </c>
      <c r="C25" s="514">
        <v>2500</v>
      </c>
      <c r="D25" s="514">
        <v>2500</v>
      </c>
      <c r="E25" s="514">
        <v>2500</v>
      </c>
      <c r="F25" s="515">
        <v>2500</v>
      </c>
      <c r="G25" s="515"/>
      <c r="H25" s="514">
        <v>7500</v>
      </c>
      <c r="I25" s="514">
        <v>7500</v>
      </c>
      <c r="J25" s="514">
        <v>7500</v>
      </c>
      <c r="K25" s="515"/>
      <c r="L25" s="514">
        <v>5000</v>
      </c>
      <c r="M25" s="514">
        <v>5000</v>
      </c>
      <c r="N25" s="515">
        <v>5000</v>
      </c>
      <c r="O25" s="515"/>
      <c r="P25" s="514">
        <v>0</v>
      </c>
      <c r="Q25" s="515">
        <v>0</v>
      </c>
      <c r="R25" s="589"/>
      <c r="S25" s="590">
        <f>'Gemeente B'!C32+'Gemeente B'!D32-SUM(B25:Q25)</f>
        <v>0</v>
      </c>
    </row>
    <row r="26" spans="1:19">
      <c r="A26" s="61" t="str">
        <f>'Gemeente B'!B33</f>
        <v>Overige Subsidies</v>
      </c>
      <c r="B26" s="514">
        <v>0</v>
      </c>
      <c r="C26" s="514">
        <v>0</v>
      </c>
      <c r="D26" s="514">
        <v>0</v>
      </c>
      <c r="E26" s="514">
        <v>0</v>
      </c>
      <c r="F26" s="515">
        <v>0</v>
      </c>
      <c r="G26" s="515"/>
      <c r="H26" s="514">
        <v>0</v>
      </c>
      <c r="I26" s="514">
        <v>0</v>
      </c>
      <c r="J26" s="514">
        <v>0</v>
      </c>
      <c r="K26" s="515"/>
      <c r="L26" s="514">
        <v>0</v>
      </c>
      <c r="M26" s="514">
        <v>0</v>
      </c>
      <c r="N26" s="515">
        <v>0</v>
      </c>
      <c r="O26" s="515"/>
      <c r="P26" s="514">
        <v>0</v>
      </c>
      <c r="Q26" s="515">
        <v>0</v>
      </c>
      <c r="R26" s="589"/>
      <c r="S26" s="590">
        <f>'Gemeente B'!C33+'Gemeente B'!D33-SUM(B26:Q26)</f>
        <v>0</v>
      </c>
    </row>
    <row r="27" spans="1:19" s="252" customFormat="1">
      <c r="A27" s="64" t="str">
        <f>'Gemeente B'!A34</f>
        <v>Subsidies</v>
      </c>
      <c r="B27" s="255">
        <f t="shared" ref="B27:F27" si="25">SUM(B24:B26)</f>
        <v>2500</v>
      </c>
      <c r="C27" s="255">
        <f t="shared" si="25"/>
        <v>2500</v>
      </c>
      <c r="D27" s="255">
        <f t="shared" si="25"/>
        <v>2500</v>
      </c>
      <c r="E27" s="255">
        <f t="shared" ref="E27" si="26">SUM(E24:E26)</f>
        <v>2500</v>
      </c>
      <c r="F27" s="256">
        <f t="shared" si="25"/>
        <v>2500</v>
      </c>
      <c r="G27" s="256"/>
      <c r="H27" s="255">
        <f t="shared" ref="H27:J27" si="27">SUM(H24:H26)</f>
        <v>7500</v>
      </c>
      <c r="I27" s="255">
        <f t="shared" si="27"/>
        <v>7500</v>
      </c>
      <c r="J27" s="255">
        <f t="shared" si="27"/>
        <v>7500</v>
      </c>
      <c r="K27" s="256"/>
      <c r="L27" s="255">
        <f t="shared" ref="L27:N27" si="28">SUM(L24:L26)</f>
        <v>5000</v>
      </c>
      <c r="M27" s="255">
        <f t="shared" si="28"/>
        <v>5000</v>
      </c>
      <c r="N27" s="256">
        <f t="shared" si="28"/>
        <v>5000</v>
      </c>
      <c r="O27" s="256"/>
      <c r="P27" s="255">
        <f>SUM(P24:P26)</f>
        <v>0</v>
      </c>
      <c r="Q27" s="256">
        <f t="shared" ref="Q27" si="29">SUM(Q24:Q26)</f>
        <v>0</v>
      </c>
      <c r="R27" s="254"/>
      <c r="S27" s="256">
        <f>SUM(S24:S26)</f>
        <v>625000</v>
      </c>
    </row>
    <row r="28" spans="1:19">
      <c r="A28" s="62"/>
      <c r="B28" s="538"/>
      <c r="C28" s="538"/>
      <c r="D28" s="538"/>
      <c r="E28" s="538"/>
      <c r="F28" s="586"/>
      <c r="G28" s="586"/>
      <c r="H28" s="538"/>
      <c r="I28" s="538"/>
      <c r="J28" s="538"/>
      <c r="K28" s="586"/>
      <c r="L28" s="538"/>
      <c r="M28" s="538"/>
      <c r="N28" s="586"/>
      <c r="O28" s="586"/>
      <c r="P28" s="538"/>
      <c r="Q28" s="586"/>
      <c r="R28" s="587"/>
      <c r="S28" s="586"/>
    </row>
    <row r="29" spans="1:19">
      <c r="A29" s="62"/>
      <c r="B29" s="538"/>
      <c r="C29" s="538"/>
      <c r="D29" s="538"/>
      <c r="E29" s="538"/>
      <c r="F29" s="586"/>
      <c r="G29" s="586"/>
      <c r="H29" s="538"/>
      <c r="I29" s="538"/>
      <c r="J29" s="538"/>
      <c r="K29" s="586"/>
      <c r="L29" s="538"/>
      <c r="M29" s="538"/>
      <c r="N29" s="586"/>
      <c r="O29" s="586"/>
      <c r="P29" s="538"/>
      <c r="Q29" s="586"/>
      <c r="R29" s="587"/>
      <c r="S29" s="586"/>
    </row>
    <row r="30" spans="1:19">
      <c r="A30" s="62"/>
      <c r="B30" s="538"/>
      <c r="C30" s="538"/>
      <c r="D30" s="538"/>
      <c r="E30" s="538"/>
      <c r="F30" s="586"/>
      <c r="G30" s="586"/>
      <c r="H30" s="538"/>
      <c r="I30" s="538"/>
      <c r="J30" s="538"/>
      <c r="K30" s="586"/>
      <c r="L30" s="538"/>
      <c r="M30" s="538"/>
      <c r="N30" s="586"/>
      <c r="O30" s="586"/>
      <c r="P30" s="538"/>
      <c r="Q30" s="586"/>
      <c r="R30" s="587"/>
      <c r="S30" s="586"/>
    </row>
    <row r="31" spans="1:19">
      <c r="A31" s="63" t="s">
        <v>38</v>
      </c>
      <c r="B31" s="538"/>
      <c r="C31" s="250"/>
      <c r="D31" s="538"/>
      <c r="E31" s="538"/>
      <c r="F31" s="586"/>
      <c r="G31" s="253"/>
      <c r="H31" s="538"/>
      <c r="I31" s="250"/>
      <c r="J31" s="538"/>
      <c r="K31" s="586"/>
      <c r="L31" s="538"/>
      <c r="M31" s="538"/>
      <c r="N31" s="586"/>
      <c r="O31" s="586"/>
      <c r="P31" s="538"/>
      <c r="Q31" s="586"/>
      <c r="R31" s="587"/>
      <c r="S31" s="586"/>
    </row>
    <row r="32" spans="1:19">
      <c r="A32" s="61" t="str">
        <f>'Gemeente B'!B39</f>
        <v>Bestuurs- / RvT kosten</v>
      </c>
      <c r="B32" s="514">
        <v>0</v>
      </c>
      <c r="C32" s="514">
        <v>0</v>
      </c>
      <c r="D32" s="514">
        <v>0</v>
      </c>
      <c r="E32" s="514">
        <v>0</v>
      </c>
      <c r="F32" s="515">
        <v>0</v>
      </c>
      <c r="G32" s="515"/>
      <c r="H32" s="514">
        <v>0</v>
      </c>
      <c r="I32" s="514">
        <v>0</v>
      </c>
      <c r="J32" s="514">
        <v>0</v>
      </c>
      <c r="K32" s="515"/>
      <c r="L32" s="514">
        <v>0</v>
      </c>
      <c r="M32" s="514">
        <v>0</v>
      </c>
      <c r="N32" s="515">
        <v>0</v>
      </c>
      <c r="O32" s="515"/>
      <c r="P32" s="514">
        <v>0</v>
      </c>
      <c r="Q32" s="515">
        <v>0</v>
      </c>
      <c r="R32" s="589"/>
      <c r="S32" s="590">
        <f>'Gemeente B'!C39+'Gemeente B'!D39-SUM(B32:Q32)</f>
        <v>1346.1538461538464</v>
      </c>
    </row>
    <row r="33" spans="1:19">
      <c r="A33" s="61" t="str">
        <f>'Gemeente B'!B40</f>
        <v>Marketing</v>
      </c>
      <c r="B33" s="514">
        <v>0</v>
      </c>
      <c r="C33" s="514">
        <v>0</v>
      </c>
      <c r="D33" s="514">
        <v>0</v>
      </c>
      <c r="E33" s="514">
        <v>0</v>
      </c>
      <c r="F33" s="515">
        <v>0</v>
      </c>
      <c r="G33" s="515"/>
      <c r="H33" s="514">
        <v>0</v>
      </c>
      <c r="I33" s="514">
        <v>0</v>
      </c>
      <c r="J33" s="514">
        <v>0</v>
      </c>
      <c r="K33" s="515"/>
      <c r="L33" s="514">
        <v>0</v>
      </c>
      <c r="M33" s="514">
        <v>0</v>
      </c>
      <c r="N33" s="515">
        <v>0</v>
      </c>
      <c r="O33" s="515"/>
      <c r="P33" s="514">
        <v>0</v>
      </c>
      <c r="Q33" s="515">
        <v>0</v>
      </c>
      <c r="R33" s="589"/>
      <c r="S33" s="590">
        <f>'Gemeente B'!C40+'Gemeente B'!D40-SUM(B33:Q33)</f>
        <v>2692.3076923076928</v>
      </c>
    </row>
    <row r="34" spans="1:19">
      <c r="A34" s="61" t="str">
        <f>'Gemeente B'!B41</f>
        <v>Administratie &amp; advies</v>
      </c>
      <c r="B34" s="514">
        <v>0</v>
      </c>
      <c r="C34" s="514">
        <v>0</v>
      </c>
      <c r="D34" s="514">
        <v>0</v>
      </c>
      <c r="E34" s="514">
        <v>0</v>
      </c>
      <c r="F34" s="515">
        <v>0</v>
      </c>
      <c r="G34" s="515"/>
      <c r="H34" s="514">
        <v>0</v>
      </c>
      <c r="I34" s="514">
        <v>0</v>
      </c>
      <c r="J34" s="514">
        <v>0</v>
      </c>
      <c r="K34" s="515"/>
      <c r="L34" s="514">
        <v>0</v>
      </c>
      <c r="M34" s="514">
        <v>0</v>
      </c>
      <c r="N34" s="515">
        <v>0</v>
      </c>
      <c r="O34" s="515"/>
      <c r="P34" s="514">
        <v>0</v>
      </c>
      <c r="Q34" s="515">
        <v>0</v>
      </c>
      <c r="R34" s="589"/>
      <c r="S34" s="590">
        <f>'Gemeente B'!C41+'Gemeente B'!D41-SUM(B34:Q34)</f>
        <v>6730.7692307692314</v>
      </c>
    </row>
    <row r="35" spans="1:19">
      <c r="A35" s="61" t="str">
        <f>'Gemeente B'!B42</f>
        <v>Overige bestuurskosten</v>
      </c>
      <c r="B35" s="514">
        <v>0</v>
      </c>
      <c r="C35" s="514">
        <v>0</v>
      </c>
      <c r="D35" s="514">
        <v>0</v>
      </c>
      <c r="E35" s="514">
        <v>0</v>
      </c>
      <c r="F35" s="515">
        <v>0</v>
      </c>
      <c r="G35" s="515"/>
      <c r="H35" s="514">
        <v>0</v>
      </c>
      <c r="I35" s="514">
        <v>0</v>
      </c>
      <c r="J35" s="514">
        <v>0</v>
      </c>
      <c r="K35" s="515"/>
      <c r="L35" s="514">
        <v>0</v>
      </c>
      <c r="M35" s="514">
        <v>0</v>
      </c>
      <c r="N35" s="515">
        <v>0</v>
      </c>
      <c r="O35" s="515"/>
      <c r="P35" s="514">
        <v>0</v>
      </c>
      <c r="Q35" s="515">
        <v>0</v>
      </c>
      <c r="R35" s="589"/>
      <c r="S35" s="590">
        <f>'Gemeente B'!C42+'Gemeente B'!D42-SUM(B35:Q35)</f>
        <v>2692.3076923076928</v>
      </c>
    </row>
    <row r="36" spans="1:19" s="252" customFormat="1">
      <c r="A36" s="64" t="str">
        <f>'Gemeente B'!A43</f>
        <v>Bestuur en organisatie</v>
      </c>
      <c r="B36" s="255">
        <f>SUM(B32:B35)</f>
        <v>0</v>
      </c>
      <c r="C36" s="255">
        <f t="shared" ref="C36:F36" si="30">SUM(C32:C35)</f>
        <v>0</v>
      </c>
      <c r="D36" s="255">
        <f t="shared" si="30"/>
        <v>0</v>
      </c>
      <c r="E36" s="255">
        <f t="shared" ref="E36" si="31">SUM(E32:E35)</f>
        <v>0</v>
      </c>
      <c r="F36" s="256">
        <f t="shared" si="30"/>
        <v>0</v>
      </c>
      <c r="G36" s="256"/>
      <c r="H36" s="255">
        <f t="shared" ref="H36:J36" si="32">SUM(H32:H35)</f>
        <v>0</v>
      </c>
      <c r="I36" s="255">
        <f t="shared" si="32"/>
        <v>0</v>
      </c>
      <c r="J36" s="255">
        <f t="shared" si="32"/>
        <v>0</v>
      </c>
      <c r="K36" s="256"/>
      <c r="L36" s="255">
        <f t="shared" ref="L36:N36" si="33">SUM(L32:L35)</f>
        <v>0</v>
      </c>
      <c r="M36" s="255">
        <f t="shared" si="33"/>
        <v>0</v>
      </c>
      <c r="N36" s="256">
        <f t="shared" si="33"/>
        <v>0</v>
      </c>
      <c r="O36" s="256"/>
      <c r="P36" s="255">
        <f>SUM(P32:P35)</f>
        <v>0</v>
      </c>
      <c r="Q36" s="256">
        <f t="shared" ref="Q36" si="34">SUM(Q32:Q35)</f>
        <v>0</v>
      </c>
      <c r="R36" s="254"/>
      <c r="S36" s="256">
        <f>SUM(S32:S35)</f>
        <v>13461.538461538463</v>
      </c>
    </row>
    <row r="37" spans="1:19">
      <c r="A37" s="61" t="str">
        <f>'Gemeente B'!B44</f>
        <v>Huurkosten</v>
      </c>
      <c r="B37" s="514">
        <v>0</v>
      </c>
      <c r="C37" s="514">
        <v>0</v>
      </c>
      <c r="D37" s="514">
        <v>0</v>
      </c>
      <c r="E37" s="514">
        <v>0</v>
      </c>
      <c r="F37" s="515">
        <v>0</v>
      </c>
      <c r="G37" s="515"/>
      <c r="H37" s="514">
        <v>0</v>
      </c>
      <c r="I37" s="514">
        <v>0</v>
      </c>
      <c r="J37" s="514">
        <v>0</v>
      </c>
      <c r="K37" s="515"/>
      <c r="L37" s="514">
        <v>0</v>
      </c>
      <c r="M37" s="514">
        <v>0</v>
      </c>
      <c r="N37" s="515">
        <v>0</v>
      </c>
      <c r="O37" s="515"/>
      <c r="P37" s="514">
        <v>0</v>
      </c>
      <c r="Q37" s="515">
        <v>0</v>
      </c>
      <c r="R37" s="589"/>
      <c r="S37" s="590">
        <f>'Gemeente B'!C44+'Gemeente B'!D44-SUM(B37:Q37)</f>
        <v>162500</v>
      </c>
    </row>
    <row r="38" spans="1:19">
      <c r="A38" s="61" t="str">
        <f>'Gemeente B'!B45</f>
        <v>Onderhoudskosten</v>
      </c>
      <c r="B38" s="514">
        <v>0</v>
      </c>
      <c r="C38" s="514">
        <v>0</v>
      </c>
      <c r="D38" s="514">
        <v>0</v>
      </c>
      <c r="E38" s="514">
        <v>0</v>
      </c>
      <c r="F38" s="515">
        <v>0</v>
      </c>
      <c r="G38" s="515"/>
      <c r="H38" s="514">
        <v>0</v>
      </c>
      <c r="I38" s="514">
        <v>0</v>
      </c>
      <c r="J38" s="514">
        <v>0</v>
      </c>
      <c r="K38" s="515"/>
      <c r="L38" s="514">
        <v>0</v>
      </c>
      <c r="M38" s="514">
        <v>0</v>
      </c>
      <c r="N38" s="515">
        <v>0</v>
      </c>
      <c r="O38" s="515"/>
      <c r="P38" s="514">
        <v>0</v>
      </c>
      <c r="Q38" s="515">
        <v>0</v>
      </c>
      <c r="R38" s="589"/>
      <c r="S38" s="590">
        <f>'Gemeente B'!C45+'Gemeente B'!D45-SUM(B38:Q38)</f>
        <v>0</v>
      </c>
    </row>
    <row r="39" spans="1:19">
      <c r="A39" s="61" t="str">
        <f>'Gemeente B'!B46</f>
        <v>Afschrijving gebouwen &amp; inventaris</v>
      </c>
      <c r="B39" s="514">
        <v>0</v>
      </c>
      <c r="C39" s="514">
        <v>0</v>
      </c>
      <c r="D39" s="514">
        <v>0</v>
      </c>
      <c r="E39" s="514">
        <v>0</v>
      </c>
      <c r="F39" s="515">
        <v>0</v>
      </c>
      <c r="G39" s="515"/>
      <c r="H39" s="514">
        <v>0</v>
      </c>
      <c r="I39" s="514">
        <v>0</v>
      </c>
      <c r="J39" s="514">
        <v>0</v>
      </c>
      <c r="K39" s="515"/>
      <c r="L39" s="514">
        <v>0</v>
      </c>
      <c r="M39" s="514">
        <v>0</v>
      </c>
      <c r="N39" s="515">
        <v>0</v>
      </c>
      <c r="O39" s="515"/>
      <c r="P39" s="514">
        <v>0</v>
      </c>
      <c r="Q39" s="515">
        <v>0</v>
      </c>
      <c r="R39" s="589"/>
      <c r="S39" s="590">
        <f>'Gemeente B'!C46+'Gemeente B'!D46-SUM(B39:Q39)</f>
        <v>0</v>
      </c>
    </row>
    <row r="40" spans="1:19">
      <c r="A40" s="61" t="str">
        <f>'Gemeente B'!B47</f>
        <v>Schoonmaakkosten</v>
      </c>
      <c r="B40" s="514">
        <v>0</v>
      </c>
      <c r="C40" s="514">
        <v>0</v>
      </c>
      <c r="D40" s="514">
        <v>0</v>
      </c>
      <c r="E40" s="514">
        <v>0</v>
      </c>
      <c r="F40" s="515">
        <v>0</v>
      </c>
      <c r="G40" s="515"/>
      <c r="H40" s="514">
        <v>0</v>
      </c>
      <c r="I40" s="514">
        <v>0</v>
      </c>
      <c r="J40" s="514">
        <v>0</v>
      </c>
      <c r="K40" s="515"/>
      <c r="L40" s="514">
        <v>0</v>
      </c>
      <c r="M40" s="514">
        <v>0</v>
      </c>
      <c r="N40" s="515">
        <v>0</v>
      </c>
      <c r="O40" s="515"/>
      <c r="P40" s="514">
        <v>0</v>
      </c>
      <c r="Q40" s="515">
        <v>0</v>
      </c>
      <c r="R40" s="589"/>
      <c r="S40" s="590">
        <f>'Gemeente B'!C47+'Gemeente B'!D47-SUM(B40:Q40)</f>
        <v>4500</v>
      </c>
    </row>
    <row r="41" spans="1:19">
      <c r="A41" s="61" t="str">
        <f>'Gemeente B'!B48</f>
        <v>Energiekosten</v>
      </c>
      <c r="B41" s="514">
        <v>0</v>
      </c>
      <c r="C41" s="514">
        <v>0</v>
      </c>
      <c r="D41" s="514">
        <v>0</v>
      </c>
      <c r="E41" s="514">
        <v>0</v>
      </c>
      <c r="F41" s="515">
        <v>0</v>
      </c>
      <c r="G41" s="515"/>
      <c r="H41" s="514">
        <v>0</v>
      </c>
      <c r="I41" s="514">
        <v>0</v>
      </c>
      <c r="J41" s="514">
        <v>0</v>
      </c>
      <c r="K41" s="515"/>
      <c r="L41" s="514">
        <v>0</v>
      </c>
      <c r="M41" s="514">
        <v>0</v>
      </c>
      <c r="N41" s="515">
        <v>0</v>
      </c>
      <c r="O41" s="515"/>
      <c r="P41" s="514">
        <v>0</v>
      </c>
      <c r="Q41" s="515">
        <v>0</v>
      </c>
      <c r="R41" s="589"/>
      <c r="S41" s="590">
        <f>'Gemeente B'!C48+'Gemeente B'!D48-SUM(B41:Q41)</f>
        <v>4500</v>
      </c>
    </row>
    <row r="42" spans="1:19">
      <c r="A42" s="61" t="str">
        <f>'Gemeente B'!B49</f>
        <v>Belastingen huisvesting</v>
      </c>
      <c r="B42" s="514">
        <v>0</v>
      </c>
      <c r="C42" s="514">
        <v>0</v>
      </c>
      <c r="D42" s="514">
        <v>0</v>
      </c>
      <c r="E42" s="514">
        <v>0</v>
      </c>
      <c r="F42" s="515">
        <v>0</v>
      </c>
      <c r="G42" s="515"/>
      <c r="H42" s="514">
        <v>0</v>
      </c>
      <c r="I42" s="514">
        <v>0</v>
      </c>
      <c r="J42" s="514">
        <v>0</v>
      </c>
      <c r="K42" s="515"/>
      <c r="L42" s="514">
        <v>0</v>
      </c>
      <c r="M42" s="514">
        <v>0</v>
      </c>
      <c r="N42" s="515">
        <v>0</v>
      </c>
      <c r="O42" s="515"/>
      <c r="P42" s="514">
        <v>0</v>
      </c>
      <c r="Q42" s="515">
        <v>0</v>
      </c>
      <c r="R42" s="589"/>
      <c r="S42" s="590">
        <f>'Gemeente B'!C49+'Gemeente B'!D49-SUM(B42:Q42)</f>
        <v>2500</v>
      </c>
    </row>
    <row r="43" spans="1:19">
      <c r="A43" s="61" t="str">
        <f>'Gemeente B'!B50</f>
        <v>Verzekeringen huisvesting</v>
      </c>
      <c r="B43" s="514">
        <v>0</v>
      </c>
      <c r="C43" s="514">
        <v>0</v>
      </c>
      <c r="D43" s="514">
        <v>0</v>
      </c>
      <c r="E43" s="514">
        <v>0</v>
      </c>
      <c r="F43" s="515">
        <v>0</v>
      </c>
      <c r="G43" s="515"/>
      <c r="H43" s="514">
        <v>0</v>
      </c>
      <c r="I43" s="514">
        <v>0</v>
      </c>
      <c r="J43" s="514">
        <v>0</v>
      </c>
      <c r="K43" s="515"/>
      <c r="L43" s="514">
        <v>0</v>
      </c>
      <c r="M43" s="514">
        <v>0</v>
      </c>
      <c r="N43" s="515">
        <v>0</v>
      </c>
      <c r="O43" s="515"/>
      <c r="P43" s="514">
        <v>0</v>
      </c>
      <c r="Q43" s="515">
        <v>0</v>
      </c>
      <c r="R43" s="589"/>
      <c r="S43" s="590">
        <f>'Gemeente B'!C50+'Gemeente B'!D50-SUM(B43:Q43)</f>
        <v>1000</v>
      </c>
    </row>
    <row r="44" spans="1:19">
      <c r="A44" s="61" t="str">
        <f>'Gemeente B'!B51</f>
        <v>Overige kosten huisvesting</v>
      </c>
      <c r="B44" s="514">
        <v>0</v>
      </c>
      <c r="C44" s="514">
        <v>0</v>
      </c>
      <c r="D44" s="514">
        <v>0</v>
      </c>
      <c r="E44" s="514">
        <v>0</v>
      </c>
      <c r="F44" s="515">
        <v>0</v>
      </c>
      <c r="G44" s="515"/>
      <c r="H44" s="514">
        <v>0</v>
      </c>
      <c r="I44" s="514">
        <v>0</v>
      </c>
      <c r="J44" s="514">
        <v>0</v>
      </c>
      <c r="K44" s="515"/>
      <c r="L44" s="514">
        <v>0</v>
      </c>
      <c r="M44" s="514">
        <v>0</v>
      </c>
      <c r="N44" s="515">
        <v>0</v>
      </c>
      <c r="O44" s="515"/>
      <c r="P44" s="514">
        <v>0</v>
      </c>
      <c r="Q44" s="515">
        <v>0</v>
      </c>
      <c r="R44" s="589"/>
      <c r="S44" s="590">
        <f>'Gemeente B'!C51+'Gemeente B'!D51-SUM(B44:Q44)</f>
        <v>5000</v>
      </c>
    </row>
    <row r="45" spans="1:19" s="252" customFormat="1">
      <c r="A45" s="64" t="str">
        <f>'Gemeente B'!A52</f>
        <v>Huisvesting</v>
      </c>
      <c r="B45" s="255">
        <f>SUM(B37:B44)</f>
        <v>0</v>
      </c>
      <c r="C45" s="255">
        <f t="shared" ref="C45:F45" si="35">SUM(C37:C44)</f>
        <v>0</v>
      </c>
      <c r="D45" s="255">
        <f t="shared" si="35"/>
        <v>0</v>
      </c>
      <c r="E45" s="255">
        <f t="shared" ref="E45" si="36">SUM(E37:E44)</f>
        <v>0</v>
      </c>
      <c r="F45" s="256">
        <f t="shared" si="35"/>
        <v>0</v>
      </c>
      <c r="G45" s="256"/>
      <c r="H45" s="255">
        <f t="shared" ref="H45:J45" si="37">SUM(H37:H44)</f>
        <v>0</v>
      </c>
      <c r="I45" s="255">
        <f t="shared" si="37"/>
        <v>0</v>
      </c>
      <c r="J45" s="255">
        <f t="shared" si="37"/>
        <v>0</v>
      </c>
      <c r="K45" s="256"/>
      <c r="L45" s="255">
        <f t="shared" ref="L45:N45" si="38">SUM(L37:L44)</f>
        <v>0</v>
      </c>
      <c r="M45" s="255">
        <f t="shared" si="38"/>
        <v>0</v>
      </c>
      <c r="N45" s="256">
        <f t="shared" si="38"/>
        <v>0</v>
      </c>
      <c r="O45" s="256"/>
      <c r="P45" s="255">
        <f>SUM(P37:P44)</f>
        <v>0</v>
      </c>
      <c r="Q45" s="256">
        <f t="shared" ref="Q45" si="39">SUM(Q37:Q44)</f>
        <v>0</v>
      </c>
      <c r="R45" s="254"/>
      <c r="S45" s="256">
        <f>SUM(S37:S44)</f>
        <v>180000</v>
      </c>
    </row>
    <row r="46" spans="1:19">
      <c r="A46" s="61" t="str">
        <f>'Gemeente B'!B53</f>
        <v>Loonkosten Direct</v>
      </c>
      <c r="B46" s="591">
        <f>'Gemeente B'!F53</f>
        <v>17872.358399999997</v>
      </c>
      <c r="C46" s="591">
        <f>'Gemeente B'!G53</f>
        <v>17872.358399999997</v>
      </c>
      <c r="D46" s="591">
        <f>'Gemeente B'!H53</f>
        <v>17872.358399999997</v>
      </c>
      <c r="E46" s="591">
        <f>'Gemeente B'!I53</f>
        <v>17872.358399999997</v>
      </c>
      <c r="F46" s="592">
        <f>'Gemeente B'!J53</f>
        <v>21943.284479999998</v>
      </c>
      <c r="G46" s="592"/>
      <c r="H46" s="591">
        <f>'Gemeente B'!L53</f>
        <v>22340.447999999997</v>
      </c>
      <c r="I46" s="591">
        <f>'Gemeente B'!M53</f>
        <v>22340.447999999997</v>
      </c>
      <c r="J46" s="591">
        <f>'Gemeente B'!N53</f>
        <v>22340.447999999997</v>
      </c>
      <c r="K46" s="592"/>
      <c r="L46" s="591">
        <f>'Gemeente B'!P53</f>
        <v>21347.539199999999</v>
      </c>
      <c r="M46" s="591">
        <f>'Gemeente B'!Q53</f>
        <v>21347.539199999999</v>
      </c>
      <c r="N46" s="592">
        <f>'Gemeente B'!R53</f>
        <v>21347.539199999999</v>
      </c>
      <c r="O46" s="592"/>
      <c r="P46" s="591">
        <f>'Gemeente B'!T53</f>
        <v>47709.26784</v>
      </c>
      <c r="Q46" s="592">
        <f>'Gemeente B'!U53</f>
        <v>47709.26784</v>
      </c>
      <c r="R46" s="589"/>
      <c r="S46" s="590">
        <f>'Gemeente B'!W53</f>
        <v>11617.032959999999</v>
      </c>
    </row>
    <row r="47" spans="1:19">
      <c r="A47" s="61" t="str">
        <f>'Gemeente B'!B54</f>
        <v>Loonkosten Backoffice</v>
      </c>
      <c r="B47" s="591">
        <f>'Gemeente B'!F54</f>
        <v>2512.059264</v>
      </c>
      <c r="C47" s="591">
        <f>'Gemeente B'!G54</f>
        <v>1965.9594240000004</v>
      </c>
      <c r="D47" s="591">
        <f>'Gemeente B'!H54</f>
        <v>982.97971200000018</v>
      </c>
      <c r="E47" s="591">
        <f>'Gemeente B'!I54</f>
        <v>1167.2884080000001</v>
      </c>
      <c r="F47" s="592">
        <f>'Gemeente B'!J54</f>
        <v>1167.2884080000001</v>
      </c>
      <c r="G47" s="592"/>
      <c r="H47" s="591">
        <f>'Gemeente B'!L54</f>
        <v>2512.059264</v>
      </c>
      <c r="I47" s="591">
        <f>'Gemeente B'!M54</f>
        <v>1256.029632</v>
      </c>
      <c r="J47" s="591">
        <f>'Gemeente B'!N54</f>
        <v>1256.029632</v>
      </c>
      <c r="K47" s="592"/>
      <c r="L47" s="591">
        <f>'Gemeente B'!P54</f>
        <v>2334.5768160000002</v>
      </c>
      <c r="M47" s="591">
        <f>'Gemeente B'!Q54</f>
        <v>1256.029632</v>
      </c>
      <c r="N47" s="592">
        <f>'Gemeente B'!R54</f>
        <v>1167.2884080000001</v>
      </c>
      <c r="O47" s="592"/>
      <c r="P47" s="591">
        <f>'Gemeente B'!T54</f>
        <v>1965.9594240000004</v>
      </c>
      <c r="Q47" s="592">
        <f>'Gemeente B'!U54</f>
        <v>1965.9594240000004</v>
      </c>
      <c r="R47" s="589"/>
      <c r="S47" s="590">
        <f>'Gemeente B'!W54</f>
        <v>126920.42906399998</v>
      </c>
    </row>
    <row r="48" spans="1:19">
      <c r="A48" s="61" t="str">
        <f>'Gemeente B'!B55</f>
        <v>Inzet derden</v>
      </c>
      <c r="B48" s="514">
        <v>0</v>
      </c>
      <c r="C48" s="514">
        <v>0</v>
      </c>
      <c r="D48" s="514">
        <v>0</v>
      </c>
      <c r="E48" s="514">
        <v>0</v>
      </c>
      <c r="F48" s="515">
        <v>0</v>
      </c>
      <c r="G48" s="515"/>
      <c r="H48" s="514">
        <v>0</v>
      </c>
      <c r="I48" s="514">
        <v>0</v>
      </c>
      <c r="J48" s="514">
        <v>0</v>
      </c>
      <c r="K48" s="515"/>
      <c r="L48" s="514">
        <v>0</v>
      </c>
      <c r="M48" s="514">
        <v>0</v>
      </c>
      <c r="N48" s="515">
        <v>0</v>
      </c>
      <c r="O48" s="515"/>
      <c r="P48" s="514">
        <v>0</v>
      </c>
      <c r="Q48" s="515">
        <v>0</v>
      </c>
      <c r="R48" s="589"/>
      <c r="S48" s="590">
        <f>'Gemeente B'!C55+'Gemeente B'!D55-SUM(B48:Q48)</f>
        <v>12000</v>
      </c>
    </row>
    <row r="49" spans="1:19">
      <c r="A49" s="61" t="str">
        <f>'Gemeente B'!B56</f>
        <v>Overige personeelskosten</v>
      </c>
      <c r="B49" s="514">
        <v>0</v>
      </c>
      <c r="C49" s="514">
        <v>0</v>
      </c>
      <c r="D49" s="514">
        <v>0</v>
      </c>
      <c r="E49" s="514">
        <v>0</v>
      </c>
      <c r="F49" s="515">
        <v>0</v>
      </c>
      <c r="G49" s="515"/>
      <c r="H49" s="514">
        <v>0</v>
      </c>
      <c r="I49" s="514">
        <v>0</v>
      </c>
      <c r="J49" s="514">
        <v>0</v>
      </c>
      <c r="K49" s="515"/>
      <c r="L49" s="514">
        <v>0</v>
      </c>
      <c r="M49" s="514">
        <v>0</v>
      </c>
      <c r="N49" s="515">
        <v>0</v>
      </c>
      <c r="O49" s="515"/>
      <c r="P49" s="514">
        <v>0</v>
      </c>
      <c r="Q49" s="515">
        <v>0</v>
      </c>
      <c r="R49" s="589"/>
      <c r="S49" s="590">
        <f>'Gemeente B'!C56+'Gemeente B'!D56-SUM(B49:Q49)</f>
        <v>11076.923076923078</v>
      </c>
    </row>
    <row r="50" spans="1:19" s="252" customFormat="1">
      <c r="A50" s="64" t="str">
        <f>'Gemeente B'!A57</f>
        <v>Personeel</v>
      </c>
      <c r="B50" s="255">
        <f>SUM(B46:B49)</f>
        <v>20384.417663999997</v>
      </c>
      <c r="C50" s="255">
        <f>SUM(C46:C49)</f>
        <v>19838.317823999998</v>
      </c>
      <c r="D50" s="255">
        <f>SUM(D46:D49)</f>
        <v>18855.338111999998</v>
      </c>
      <c r="E50" s="255">
        <f>SUM(E46:E49)</f>
        <v>19039.646807999998</v>
      </c>
      <c r="F50" s="256">
        <f>SUM(F46:F49)</f>
        <v>23110.572887999999</v>
      </c>
      <c r="G50" s="256"/>
      <c r="H50" s="255">
        <f>SUM(H46:H49)</f>
        <v>24852.507263999996</v>
      </c>
      <c r="I50" s="255">
        <f>SUM(I46:I49)</f>
        <v>23596.477631999998</v>
      </c>
      <c r="J50" s="255">
        <f>SUM(J46:J49)</f>
        <v>23596.477631999998</v>
      </c>
      <c r="K50" s="256"/>
      <c r="L50" s="255">
        <f>SUM(L46:L49)</f>
        <v>23682.116016</v>
      </c>
      <c r="M50" s="255">
        <f>SUM(M46:M49)</f>
        <v>22603.568832000001</v>
      </c>
      <c r="N50" s="256">
        <f>SUM(N46:N49)</f>
        <v>22514.827608</v>
      </c>
      <c r="O50" s="256"/>
      <c r="P50" s="255">
        <f>SUM(P46:P49)</f>
        <v>49675.227264000001</v>
      </c>
      <c r="Q50" s="256">
        <f>SUM(Q46:Q49)</f>
        <v>49675.227264000001</v>
      </c>
      <c r="R50" s="254"/>
      <c r="S50" s="256">
        <f>SUM(S46:S49)</f>
        <v>161614.38510092307</v>
      </c>
    </row>
    <row r="51" spans="1:19">
      <c r="A51" s="61" t="str">
        <f>'Gemeente B'!B58</f>
        <v>Financiële administratie</v>
      </c>
      <c r="B51" s="514">
        <v>0</v>
      </c>
      <c r="C51" s="514">
        <v>0</v>
      </c>
      <c r="D51" s="514">
        <v>0</v>
      </c>
      <c r="E51" s="514">
        <v>0</v>
      </c>
      <c r="F51" s="515">
        <v>0</v>
      </c>
      <c r="G51" s="515"/>
      <c r="H51" s="514">
        <v>0</v>
      </c>
      <c r="I51" s="514">
        <v>0</v>
      </c>
      <c r="J51" s="514">
        <v>0</v>
      </c>
      <c r="K51" s="515"/>
      <c r="L51" s="514">
        <v>0</v>
      </c>
      <c r="M51" s="514">
        <v>0</v>
      </c>
      <c r="N51" s="515">
        <v>0</v>
      </c>
      <c r="O51" s="515"/>
      <c r="P51" s="514">
        <v>0</v>
      </c>
      <c r="Q51" s="515">
        <v>0</v>
      </c>
      <c r="R51" s="589"/>
      <c r="S51" s="590">
        <f>'Gemeente B'!C58+'Gemeente B'!D58-SUM(B51:Q51)</f>
        <v>10769.230769230771</v>
      </c>
    </row>
    <row r="52" spans="1:19">
      <c r="A52" s="61" t="str">
        <f>'Gemeente B'!B59</f>
        <v>Personeelsadministratie</v>
      </c>
      <c r="B52" s="514">
        <v>0</v>
      </c>
      <c r="C52" s="514">
        <v>0</v>
      </c>
      <c r="D52" s="514">
        <v>0</v>
      </c>
      <c r="E52" s="514">
        <v>0</v>
      </c>
      <c r="F52" s="515">
        <v>0</v>
      </c>
      <c r="G52" s="515"/>
      <c r="H52" s="514">
        <v>0</v>
      </c>
      <c r="I52" s="514">
        <v>0</v>
      </c>
      <c r="J52" s="514">
        <v>0</v>
      </c>
      <c r="K52" s="515"/>
      <c r="L52" s="514">
        <v>0</v>
      </c>
      <c r="M52" s="514">
        <v>0</v>
      </c>
      <c r="N52" s="515">
        <v>0</v>
      </c>
      <c r="O52" s="515"/>
      <c r="P52" s="514">
        <v>0</v>
      </c>
      <c r="Q52" s="515">
        <v>0</v>
      </c>
      <c r="R52" s="589"/>
      <c r="S52" s="590">
        <f>'Gemeente B'!C59+'Gemeente B'!D59-SUM(B52:Q52)</f>
        <v>4038.461538461539</v>
      </c>
    </row>
    <row r="53" spans="1:19">
      <c r="A53" s="61" t="str">
        <f>'Gemeente B'!B60</f>
        <v>Lenersadministratie</v>
      </c>
      <c r="B53" s="514">
        <v>0</v>
      </c>
      <c r="C53" s="514">
        <v>0</v>
      </c>
      <c r="D53" s="514">
        <v>0</v>
      </c>
      <c r="E53" s="514">
        <v>0</v>
      </c>
      <c r="F53" s="515">
        <v>0</v>
      </c>
      <c r="G53" s="515"/>
      <c r="H53" s="514">
        <v>0</v>
      </c>
      <c r="I53" s="514">
        <v>0</v>
      </c>
      <c r="J53" s="514">
        <v>0</v>
      </c>
      <c r="K53" s="515"/>
      <c r="L53" s="514">
        <v>0</v>
      </c>
      <c r="M53" s="514">
        <v>0</v>
      </c>
      <c r="N53" s="515">
        <v>0</v>
      </c>
      <c r="O53" s="515"/>
      <c r="P53" s="514">
        <v>0</v>
      </c>
      <c r="Q53" s="515">
        <v>0</v>
      </c>
      <c r="R53" s="589"/>
      <c r="S53" s="590">
        <f>'Gemeente B'!C60+'Gemeente B'!D60-SUM(B53:Q53)</f>
        <v>6730.7692307692314</v>
      </c>
    </row>
    <row r="54" spans="1:19">
      <c r="A54" s="61" t="str">
        <f>'Gemeente B'!B61</f>
        <v>Overige administratiekosten</v>
      </c>
      <c r="B54" s="514">
        <v>0</v>
      </c>
      <c r="C54" s="514">
        <v>0</v>
      </c>
      <c r="D54" s="514">
        <v>0</v>
      </c>
      <c r="E54" s="514">
        <v>0</v>
      </c>
      <c r="F54" s="515">
        <v>0</v>
      </c>
      <c r="G54" s="515"/>
      <c r="H54" s="514">
        <v>0</v>
      </c>
      <c r="I54" s="514">
        <v>0</v>
      </c>
      <c r="J54" s="514">
        <v>0</v>
      </c>
      <c r="K54" s="515"/>
      <c r="L54" s="514">
        <v>0</v>
      </c>
      <c r="M54" s="514">
        <v>0</v>
      </c>
      <c r="N54" s="515">
        <v>0</v>
      </c>
      <c r="O54" s="515"/>
      <c r="P54" s="514">
        <v>0</v>
      </c>
      <c r="Q54" s="515">
        <v>0</v>
      </c>
      <c r="R54" s="589"/>
      <c r="S54" s="590">
        <f>'Gemeente B'!C61+'Gemeente B'!D61-SUM(B54:Q54)</f>
        <v>9423.0769230769238</v>
      </c>
    </row>
    <row r="55" spans="1:19" s="252" customFormat="1">
      <c r="A55" s="64" t="str">
        <f>'Gemeente B'!A62</f>
        <v>Administratie</v>
      </c>
      <c r="B55" s="255">
        <f>SUM(B51:B54)</f>
        <v>0</v>
      </c>
      <c r="C55" s="255">
        <f t="shared" ref="C55:F55" si="40">SUM(C51:C54)</f>
        <v>0</v>
      </c>
      <c r="D55" s="255">
        <f t="shared" si="40"/>
        <v>0</v>
      </c>
      <c r="E55" s="255">
        <f t="shared" ref="E55" si="41">SUM(E51:E54)</f>
        <v>0</v>
      </c>
      <c r="F55" s="256">
        <f t="shared" si="40"/>
        <v>0</v>
      </c>
      <c r="G55" s="256"/>
      <c r="H55" s="255">
        <f t="shared" ref="H55:J55" si="42">SUM(H51:H54)</f>
        <v>0</v>
      </c>
      <c r="I55" s="255">
        <f t="shared" si="42"/>
        <v>0</v>
      </c>
      <c r="J55" s="255">
        <f t="shared" si="42"/>
        <v>0</v>
      </c>
      <c r="K55" s="256"/>
      <c r="L55" s="255">
        <f t="shared" ref="L55:N55" si="43">SUM(L51:L54)</f>
        <v>0</v>
      </c>
      <c r="M55" s="255">
        <f t="shared" si="43"/>
        <v>0</v>
      </c>
      <c r="N55" s="256">
        <f t="shared" si="43"/>
        <v>0</v>
      </c>
      <c r="O55" s="256"/>
      <c r="P55" s="255">
        <f>SUM(P51:P54)</f>
        <v>0</v>
      </c>
      <c r="Q55" s="256">
        <f t="shared" ref="Q55" si="44">SUM(Q51:Q54)</f>
        <v>0</v>
      </c>
      <c r="R55" s="254"/>
      <c r="S55" s="256">
        <f>SUM(S51:S54)</f>
        <v>30961.538461538468</v>
      </c>
    </row>
    <row r="56" spans="1:19" s="252" customFormat="1">
      <c r="A56" s="64" t="str">
        <f>'Gemeente B'!A63</f>
        <v>Transport</v>
      </c>
      <c r="B56" s="284">
        <v>0</v>
      </c>
      <c r="C56" s="284">
        <v>0</v>
      </c>
      <c r="D56" s="284">
        <v>0</v>
      </c>
      <c r="E56" s="284">
        <v>0</v>
      </c>
      <c r="F56" s="285">
        <v>0</v>
      </c>
      <c r="G56" s="285"/>
      <c r="H56" s="284">
        <v>0</v>
      </c>
      <c r="I56" s="284">
        <v>0</v>
      </c>
      <c r="J56" s="284">
        <v>0</v>
      </c>
      <c r="K56" s="285"/>
      <c r="L56" s="284">
        <v>0</v>
      </c>
      <c r="M56" s="284">
        <v>0</v>
      </c>
      <c r="N56" s="285">
        <v>0</v>
      </c>
      <c r="O56" s="285"/>
      <c r="P56" s="284">
        <v>0</v>
      </c>
      <c r="Q56" s="285">
        <v>0</v>
      </c>
      <c r="R56" s="254"/>
      <c r="S56" s="590">
        <f>'Gemeente B'!C63+'Gemeente B'!D63-SUM(B56:Q56)</f>
        <v>2692.3076923076928</v>
      </c>
    </row>
    <row r="57" spans="1:19">
      <c r="A57" s="61" t="str">
        <f>'Gemeente B'!B64</f>
        <v>Kantoor &amp; Onderhoud</v>
      </c>
      <c r="B57" s="514">
        <v>0</v>
      </c>
      <c r="C57" s="514">
        <v>0</v>
      </c>
      <c r="D57" s="514">
        <v>0</v>
      </c>
      <c r="E57" s="514">
        <v>0</v>
      </c>
      <c r="F57" s="515">
        <v>0</v>
      </c>
      <c r="G57" s="515"/>
      <c r="H57" s="514">
        <v>0</v>
      </c>
      <c r="I57" s="514">
        <v>0</v>
      </c>
      <c r="J57" s="514">
        <v>0</v>
      </c>
      <c r="K57" s="515"/>
      <c r="L57" s="514">
        <v>0</v>
      </c>
      <c r="M57" s="514">
        <v>0</v>
      </c>
      <c r="N57" s="515">
        <v>0</v>
      </c>
      <c r="O57" s="515"/>
      <c r="P57" s="514">
        <v>0</v>
      </c>
      <c r="Q57" s="515">
        <v>0</v>
      </c>
      <c r="R57" s="589"/>
      <c r="S57" s="590">
        <f>'Gemeente B'!C64+'Gemeente B'!D64-SUM(B57:Q57)</f>
        <v>24961.538461538461</v>
      </c>
    </row>
    <row r="58" spans="1:19">
      <c r="A58" s="61" t="str">
        <f>'Gemeente B'!B65</f>
        <v>Bibliotheekautomatisering</v>
      </c>
      <c r="B58" s="514">
        <v>0</v>
      </c>
      <c r="C58" s="514">
        <v>0</v>
      </c>
      <c r="D58" s="514">
        <v>0</v>
      </c>
      <c r="E58" s="514">
        <v>0</v>
      </c>
      <c r="F58" s="515">
        <v>0</v>
      </c>
      <c r="G58" s="515"/>
      <c r="H58" s="514">
        <v>0</v>
      </c>
      <c r="I58" s="514">
        <v>0</v>
      </c>
      <c r="J58" s="514">
        <v>0</v>
      </c>
      <c r="K58" s="515"/>
      <c r="L58" s="514">
        <v>0</v>
      </c>
      <c r="M58" s="514">
        <v>0</v>
      </c>
      <c r="N58" s="515">
        <v>0</v>
      </c>
      <c r="O58" s="515"/>
      <c r="P58" s="514">
        <v>0</v>
      </c>
      <c r="Q58" s="515">
        <v>0</v>
      </c>
      <c r="R58" s="589"/>
      <c r="S58" s="590">
        <f>'Gemeente B'!C65+'Gemeente B'!D65-SUM(B58:Q58)</f>
        <v>20923.076923076922</v>
      </c>
    </row>
    <row r="59" spans="1:19">
      <c r="A59" s="61" t="str">
        <f>'Gemeente B'!B66</f>
        <v>Afschrijving automatisering</v>
      </c>
      <c r="B59" s="514">
        <v>0</v>
      </c>
      <c r="C59" s="514">
        <v>0</v>
      </c>
      <c r="D59" s="514">
        <v>0</v>
      </c>
      <c r="E59" s="514">
        <v>0</v>
      </c>
      <c r="F59" s="515">
        <v>0</v>
      </c>
      <c r="G59" s="515"/>
      <c r="H59" s="514">
        <v>0</v>
      </c>
      <c r="I59" s="514">
        <v>0</v>
      </c>
      <c r="J59" s="514">
        <v>0</v>
      </c>
      <c r="K59" s="515"/>
      <c r="L59" s="514">
        <v>0</v>
      </c>
      <c r="M59" s="514">
        <v>0</v>
      </c>
      <c r="N59" s="515">
        <v>0</v>
      </c>
      <c r="O59" s="515"/>
      <c r="P59" s="514">
        <v>0</v>
      </c>
      <c r="Q59" s="515">
        <v>0</v>
      </c>
      <c r="R59" s="589"/>
      <c r="S59" s="590">
        <f>'Gemeente B'!C66+'Gemeente B'!D66-SUM(B59:Q59)</f>
        <v>0</v>
      </c>
    </row>
    <row r="60" spans="1:19">
      <c r="A60" s="61" t="str">
        <f>'Gemeente B'!B67</f>
        <v>Overige automatiseringskosten</v>
      </c>
      <c r="B60" s="514">
        <v>0</v>
      </c>
      <c r="C60" s="514">
        <v>0</v>
      </c>
      <c r="D60" s="514">
        <v>0</v>
      </c>
      <c r="E60" s="514">
        <v>0</v>
      </c>
      <c r="F60" s="515">
        <v>0</v>
      </c>
      <c r="G60" s="515"/>
      <c r="H60" s="514">
        <v>0</v>
      </c>
      <c r="I60" s="514">
        <v>0</v>
      </c>
      <c r="J60" s="514">
        <v>0</v>
      </c>
      <c r="K60" s="515"/>
      <c r="L60" s="514">
        <v>0</v>
      </c>
      <c r="M60" s="514">
        <v>0</v>
      </c>
      <c r="N60" s="515">
        <v>0</v>
      </c>
      <c r="O60" s="515"/>
      <c r="P60" s="514">
        <v>0</v>
      </c>
      <c r="Q60" s="515">
        <v>0</v>
      </c>
      <c r="R60" s="589"/>
      <c r="S60" s="590">
        <f>'Gemeente B'!C67+'Gemeente B'!D67-SUM(B60:Q60)</f>
        <v>11769.230769230771</v>
      </c>
    </row>
    <row r="61" spans="1:19" s="252" customFormat="1">
      <c r="A61" s="64" t="str">
        <f>'Gemeente B'!A68</f>
        <v>Automatisering</v>
      </c>
      <c r="B61" s="255">
        <f>SUM(B56:B60)</f>
        <v>0</v>
      </c>
      <c r="C61" s="255">
        <f t="shared" ref="C61:F61" si="45">SUM(C56:C60)</f>
        <v>0</v>
      </c>
      <c r="D61" s="255">
        <f t="shared" si="45"/>
        <v>0</v>
      </c>
      <c r="E61" s="255">
        <f t="shared" ref="E61" si="46">SUM(E56:E60)</f>
        <v>0</v>
      </c>
      <c r="F61" s="256">
        <f t="shared" si="45"/>
        <v>0</v>
      </c>
      <c r="G61" s="256"/>
      <c r="H61" s="255">
        <f t="shared" ref="H61:J61" si="47">SUM(H56:H60)</f>
        <v>0</v>
      </c>
      <c r="I61" s="255">
        <f t="shared" si="47"/>
        <v>0</v>
      </c>
      <c r="J61" s="255">
        <f t="shared" si="47"/>
        <v>0</v>
      </c>
      <c r="K61" s="256"/>
      <c r="L61" s="255">
        <f t="shared" ref="L61:N61" si="48">SUM(L56:L60)</f>
        <v>0</v>
      </c>
      <c r="M61" s="255">
        <f t="shared" si="48"/>
        <v>0</v>
      </c>
      <c r="N61" s="256">
        <f t="shared" si="48"/>
        <v>0</v>
      </c>
      <c r="O61" s="256"/>
      <c r="P61" s="255">
        <f>SUM(P56:P60)</f>
        <v>0</v>
      </c>
      <c r="Q61" s="256">
        <f t="shared" ref="Q61" si="49">SUM(Q56:Q60)</f>
        <v>0</v>
      </c>
      <c r="R61" s="254"/>
      <c r="S61" s="256">
        <f>SUM(S57:S60)</f>
        <v>57653.846153846156</v>
      </c>
    </row>
    <row r="62" spans="1:19">
      <c r="A62" s="61" t="str">
        <f>'Gemeente B'!B69</f>
        <v>Media</v>
      </c>
      <c r="B62" s="514">
        <v>0</v>
      </c>
      <c r="C62" s="514">
        <v>0</v>
      </c>
      <c r="D62" s="514">
        <v>0</v>
      </c>
      <c r="E62" s="514">
        <v>0</v>
      </c>
      <c r="F62" s="515">
        <v>0</v>
      </c>
      <c r="G62" s="515"/>
      <c r="H62" s="514">
        <v>0</v>
      </c>
      <c r="I62" s="514">
        <v>0</v>
      </c>
      <c r="J62" s="514">
        <v>0</v>
      </c>
      <c r="K62" s="515"/>
      <c r="L62" s="514">
        <v>0</v>
      </c>
      <c r="M62" s="514">
        <v>0</v>
      </c>
      <c r="N62" s="515">
        <v>0</v>
      </c>
      <c r="O62" s="515"/>
      <c r="P62" s="514">
        <v>20000</v>
      </c>
      <c r="Q62" s="515">
        <v>20000</v>
      </c>
      <c r="R62" s="589"/>
      <c r="S62" s="590">
        <f>'Gemeente B'!C69+'Gemeente B'!D69-SUM(B62:Q62)</f>
        <v>0</v>
      </c>
    </row>
    <row r="63" spans="1:19">
      <c r="A63" s="61" t="str">
        <f>'Gemeente B'!B70</f>
        <v>Tijdschriften &amp; Abonnementen</v>
      </c>
      <c r="B63" s="514">
        <v>0</v>
      </c>
      <c r="C63" s="514">
        <v>0</v>
      </c>
      <c r="D63" s="514">
        <v>0</v>
      </c>
      <c r="E63" s="514">
        <v>0</v>
      </c>
      <c r="F63" s="515">
        <v>0</v>
      </c>
      <c r="G63" s="515"/>
      <c r="H63" s="514">
        <v>0</v>
      </c>
      <c r="I63" s="514">
        <v>0</v>
      </c>
      <c r="J63" s="514">
        <v>0</v>
      </c>
      <c r="K63" s="515"/>
      <c r="L63" s="514">
        <v>0</v>
      </c>
      <c r="M63" s="514">
        <v>0</v>
      </c>
      <c r="N63" s="515">
        <v>0</v>
      </c>
      <c r="O63" s="515"/>
      <c r="P63" s="514">
        <v>0</v>
      </c>
      <c r="Q63" s="515">
        <v>12500</v>
      </c>
      <c r="R63" s="589"/>
      <c r="S63" s="590">
        <f>'Gemeente B'!C70+'Gemeente B'!D70-SUM(B63:Q63)</f>
        <v>0</v>
      </c>
    </row>
    <row r="64" spans="1:19">
      <c r="A64" s="61" t="str">
        <f>'Gemeente B'!B71</f>
        <v>Kosten leenrecht</v>
      </c>
      <c r="B64" s="514">
        <v>0</v>
      </c>
      <c r="C64" s="514">
        <v>0</v>
      </c>
      <c r="D64" s="514">
        <v>0</v>
      </c>
      <c r="E64" s="514">
        <v>0</v>
      </c>
      <c r="F64" s="515">
        <v>0</v>
      </c>
      <c r="G64" s="515"/>
      <c r="H64" s="514">
        <v>0</v>
      </c>
      <c r="I64" s="514">
        <v>0</v>
      </c>
      <c r="J64" s="514">
        <v>0</v>
      </c>
      <c r="K64" s="515"/>
      <c r="L64" s="514">
        <v>0</v>
      </c>
      <c r="M64" s="514">
        <v>0</v>
      </c>
      <c r="N64" s="515">
        <v>0</v>
      </c>
      <c r="O64" s="515"/>
      <c r="P64" s="514">
        <v>10000</v>
      </c>
      <c r="Q64" s="515">
        <v>10000</v>
      </c>
      <c r="R64" s="589"/>
      <c r="S64" s="590">
        <f>'Gemeente B'!C71+'Gemeente B'!D71-SUM(B64:Q64)</f>
        <v>0</v>
      </c>
    </row>
    <row r="65" spans="1:19">
      <c r="A65" s="61" t="str">
        <f>'Gemeente B'!B72</f>
        <v>Centraal collectioneren &amp; innovatiebijdragen</v>
      </c>
      <c r="B65" s="514">
        <v>0</v>
      </c>
      <c r="C65" s="514">
        <v>0</v>
      </c>
      <c r="D65" s="514">
        <v>0</v>
      </c>
      <c r="E65" s="514">
        <v>0</v>
      </c>
      <c r="F65" s="515">
        <v>0</v>
      </c>
      <c r="G65" s="515"/>
      <c r="H65" s="514">
        <v>0</v>
      </c>
      <c r="I65" s="514">
        <v>0</v>
      </c>
      <c r="J65" s="514">
        <v>0</v>
      </c>
      <c r="K65" s="515"/>
      <c r="L65" s="514">
        <v>0</v>
      </c>
      <c r="M65" s="514">
        <v>0</v>
      </c>
      <c r="N65" s="515">
        <v>0</v>
      </c>
      <c r="O65" s="515"/>
      <c r="P65" s="514">
        <v>0</v>
      </c>
      <c r="Q65" s="515">
        <v>0</v>
      </c>
      <c r="R65" s="589"/>
      <c r="S65" s="590">
        <f>'Gemeente B'!C72+'Gemeente B'!D72-SUM(B65:Q65)</f>
        <v>0</v>
      </c>
    </row>
    <row r="66" spans="1:19">
      <c r="A66" s="61" t="str">
        <f>'Gemeente B'!B73</f>
        <v>Overige media kosten</v>
      </c>
      <c r="B66" s="514">
        <v>0</v>
      </c>
      <c r="C66" s="514">
        <v>0</v>
      </c>
      <c r="D66" s="514">
        <v>0</v>
      </c>
      <c r="E66" s="514">
        <v>0</v>
      </c>
      <c r="F66" s="515">
        <v>0</v>
      </c>
      <c r="G66" s="515"/>
      <c r="H66" s="514">
        <v>0</v>
      </c>
      <c r="I66" s="514">
        <v>0</v>
      </c>
      <c r="J66" s="514">
        <v>0</v>
      </c>
      <c r="K66" s="515"/>
      <c r="L66" s="514">
        <v>0</v>
      </c>
      <c r="M66" s="514">
        <v>0</v>
      </c>
      <c r="N66" s="515">
        <v>0</v>
      </c>
      <c r="O66" s="515"/>
      <c r="P66" s="514">
        <v>0</v>
      </c>
      <c r="Q66" s="515">
        <v>0</v>
      </c>
      <c r="R66" s="589"/>
      <c r="S66" s="590">
        <f>'Gemeente B'!C73+'Gemeente B'!D73-SUM(B66:Q66)</f>
        <v>35865.384615384617</v>
      </c>
    </row>
    <row r="67" spans="1:19" s="252" customFormat="1">
      <c r="A67" s="64" t="str">
        <f>'Gemeente B'!A74</f>
        <v>Collectie en media</v>
      </c>
      <c r="B67" s="255">
        <f>SUM(B62:B66)</f>
        <v>0</v>
      </c>
      <c r="C67" s="255">
        <f t="shared" ref="C67:F67" si="50">SUM(C62:C66)</f>
        <v>0</v>
      </c>
      <c r="D67" s="255">
        <f t="shared" si="50"/>
        <v>0</v>
      </c>
      <c r="E67" s="255">
        <f t="shared" ref="E67" si="51">SUM(E62:E66)</f>
        <v>0</v>
      </c>
      <c r="F67" s="256">
        <f t="shared" si="50"/>
        <v>0</v>
      </c>
      <c r="G67" s="256"/>
      <c r="H67" s="255">
        <f t="shared" ref="H67:J67" si="52">SUM(H62:H66)</f>
        <v>0</v>
      </c>
      <c r="I67" s="255">
        <f t="shared" si="52"/>
        <v>0</v>
      </c>
      <c r="J67" s="255">
        <f t="shared" si="52"/>
        <v>0</v>
      </c>
      <c r="K67" s="256"/>
      <c r="L67" s="255">
        <f t="shared" ref="L67:N67" si="53">SUM(L62:L66)</f>
        <v>0</v>
      </c>
      <c r="M67" s="255">
        <f t="shared" si="53"/>
        <v>0</v>
      </c>
      <c r="N67" s="256">
        <f t="shared" si="53"/>
        <v>0</v>
      </c>
      <c r="O67" s="256"/>
      <c r="P67" s="255">
        <f>SUM(P62:P66)</f>
        <v>30000</v>
      </c>
      <c r="Q67" s="256">
        <f t="shared" ref="Q67" si="54">SUM(Q62:Q66)</f>
        <v>42500</v>
      </c>
      <c r="R67" s="254"/>
      <c r="S67" s="256">
        <f>SUM(S62:S66)</f>
        <v>35865.384615384617</v>
      </c>
    </row>
    <row r="68" spans="1:19">
      <c r="A68" s="61" t="str">
        <f>'Gemeente B'!B75</f>
        <v>Kosten activiteiten</v>
      </c>
      <c r="B68" s="514">
        <v>5000</v>
      </c>
      <c r="C68" s="514">
        <v>5000</v>
      </c>
      <c r="D68" s="514">
        <v>2500</v>
      </c>
      <c r="E68" s="514">
        <v>2500</v>
      </c>
      <c r="F68" s="515">
        <v>2500</v>
      </c>
      <c r="G68" s="515"/>
      <c r="H68" s="514">
        <v>2500</v>
      </c>
      <c r="I68" s="514">
        <v>2500</v>
      </c>
      <c r="J68" s="514">
        <v>2500</v>
      </c>
      <c r="K68" s="515"/>
      <c r="L68" s="514">
        <v>2500</v>
      </c>
      <c r="M68" s="514">
        <v>2500</v>
      </c>
      <c r="N68" s="515">
        <v>2500</v>
      </c>
      <c r="O68" s="515"/>
      <c r="P68" s="514">
        <v>0</v>
      </c>
      <c r="Q68" s="515">
        <v>0</v>
      </c>
      <c r="R68" s="589"/>
      <c r="S68" s="590">
        <f>'Gemeente B'!C75+'Gemeente B'!D75-SUM(B68:Q68)</f>
        <v>4038.461538461539</v>
      </c>
    </row>
    <row r="69" spans="1:19">
      <c r="A69" s="61" t="str">
        <f>'Gemeente B'!B76</f>
        <v>Overige specifieke kosten</v>
      </c>
      <c r="B69" s="514">
        <v>0</v>
      </c>
      <c r="C69" s="514">
        <v>0</v>
      </c>
      <c r="D69" s="514">
        <v>0</v>
      </c>
      <c r="E69" s="514">
        <v>0</v>
      </c>
      <c r="F69" s="515">
        <v>0</v>
      </c>
      <c r="G69" s="515"/>
      <c r="H69" s="514">
        <v>0</v>
      </c>
      <c r="I69" s="514">
        <v>0</v>
      </c>
      <c r="J69" s="514">
        <v>0</v>
      </c>
      <c r="K69" s="515"/>
      <c r="L69" s="514">
        <v>0</v>
      </c>
      <c r="M69" s="514">
        <v>0</v>
      </c>
      <c r="N69" s="515">
        <v>0</v>
      </c>
      <c r="O69" s="515"/>
      <c r="P69" s="514">
        <v>0</v>
      </c>
      <c r="Q69" s="515">
        <v>0</v>
      </c>
      <c r="R69" s="589"/>
      <c r="S69" s="590">
        <f>'Gemeente B'!C76+'Gemeente B'!D76-SUM(B69:Q69)</f>
        <v>2692.3076923076928</v>
      </c>
    </row>
    <row r="70" spans="1:19" s="252" customFormat="1">
      <c r="A70" s="64" t="str">
        <f>'Gemeente B'!A77</f>
        <v>Specifieke kosten</v>
      </c>
      <c r="B70" s="255">
        <f>SUM(B68:B69)</f>
        <v>5000</v>
      </c>
      <c r="C70" s="255">
        <f t="shared" ref="C70:F70" si="55">SUM(C68:C69)</f>
        <v>5000</v>
      </c>
      <c r="D70" s="255">
        <f t="shared" si="55"/>
        <v>2500</v>
      </c>
      <c r="E70" s="255">
        <f t="shared" ref="E70" si="56">SUM(E68:E69)</f>
        <v>2500</v>
      </c>
      <c r="F70" s="256">
        <f t="shared" si="55"/>
        <v>2500</v>
      </c>
      <c r="G70" s="256"/>
      <c r="H70" s="255">
        <f t="shared" ref="H70:J70" si="57">SUM(H68:H69)</f>
        <v>2500</v>
      </c>
      <c r="I70" s="255">
        <f t="shared" si="57"/>
        <v>2500</v>
      </c>
      <c r="J70" s="255">
        <f t="shared" si="57"/>
        <v>2500</v>
      </c>
      <c r="K70" s="256"/>
      <c r="L70" s="255">
        <f t="shared" ref="L70:N70" si="58">SUM(L68:L69)</f>
        <v>2500</v>
      </c>
      <c r="M70" s="255">
        <f t="shared" si="58"/>
        <v>2500</v>
      </c>
      <c r="N70" s="256">
        <f t="shared" si="58"/>
        <v>2500</v>
      </c>
      <c r="O70" s="256"/>
      <c r="P70" s="255">
        <f>SUM(P68:P69)</f>
        <v>0</v>
      </c>
      <c r="Q70" s="256">
        <f t="shared" ref="Q70" si="59">SUM(Q68:Q69)</f>
        <v>0</v>
      </c>
      <c r="R70" s="254"/>
      <c r="S70" s="256">
        <f>SUM(S68:S69)</f>
        <v>6730.7692307692323</v>
      </c>
    </row>
    <row r="71" spans="1:19" s="252" customFormat="1">
      <c r="A71" s="64" t="str">
        <f>'Gemeente B'!A78</f>
        <v>Diverse kosten</v>
      </c>
      <c r="B71" s="284">
        <v>0</v>
      </c>
      <c r="C71" s="284">
        <v>0</v>
      </c>
      <c r="D71" s="284">
        <v>0</v>
      </c>
      <c r="E71" s="284">
        <v>0</v>
      </c>
      <c r="F71" s="285">
        <v>0</v>
      </c>
      <c r="G71" s="285"/>
      <c r="H71" s="284">
        <v>0</v>
      </c>
      <c r="I71" s="284">
        <v>0</v>
      </c>
      <c r="J71" s="284">
        <v>0</v>
      </c>
      <c r="K71" s="285"/>
      <c r="L71" s="284">
        <v>0</v>
      </c>
      <c r="M71" s="284">
        <v>0</v>
      </c>
      <c r="N71" s="285">
        <v>0</v>
      </c>
      <c r="O71" s="285"/>
      <c r="P71" s="284">
        <v>0</v>
      </c>
      <c r="Q71" s="285">
        <v>0</v>
      </c>
      <c r="R71" s="254"/>
      <c r="S71" s="590">
        <f>'Gemeente B'!C78+'Gemeente B'!D78-SUM(B71:Q71)</f>
        <v>403.84615384615392</v>
      </c>
    </row>
    <row r="72" spans="1:19">
      <c r="A72" s="61" t="str">
        <f>'Gemeente B'!B79</f>
        <v>Afschrijvingskosten</v>
      </c>
      <c r="B72" s="514">
        <v>0</v>
      </c>
      <c r="C72" s="514">
        <v>0</v>
      </c>
      <c r="D72" s="514">
        <v>0</v>
      </c>
      <c r="E72" s="514">
        <v>0</v>
      </c>
      <c r="F72" s="515">
        <v>0</v>
      </c>
      <c r="G72" s="515"/>
      <c r="H72" s="514">
        <v>0</v>
      </c>
      <c r="I72" s="514">
        <v>0</v>
      </c>
      <c r="J72" s="514">
        <v>0</v>
      </c>
      <c r="K72" s="515"/>
      <c r="L72" s="514">
        <v>0</v>
      </c>
      <c r="M72" s="514">
        <v>0</v>
      </c>
      <c r="N72" s="515">
        <v>0</v>
      </c>
      <c r="O72" s="515"/>
      <c r="P72" s="514">
        <v>0</v>
      </c>
      <c r="Q72" s="515">
        <v>0</v>
      </c>
      <c r="R72" s="589"/>
      <c r="S72" s="590">
        <f>'Gemeente B'!C79+'Gemeente B'!D79-SUM(B72:Q72)</f>
        <v>10769.230769230771</v>
      </c>
    </row>
    <row r="73" spans="1:19">
      <c r="A73" s="61" t="str">
        <f>'Gemeente B'!B80</f>
        <v>Bank- en rentekosten</v>
      </c>
      <c r="B73" s="514">
        <v>0</v>
      </c>
      <c r="C73" s="514">
        <v>0</v>
      </c>
      <c r="D73" s="514">
        <v>0</v>
      </c>
      <c r="E73" s="514">
        <v>0</v>
      </c>
      <c r="F73" s="515">
        <v>0</v>
      </c>
      <c r="G73" s="515"/>
      <c r="H73" s="514">
        <v>0</v>
      </c>
      <c r="I73" s="514">
        <v>0</v>
      </c>
      <c r="J73" s="514">
        <v>0</v>
      </c>
      <c r="K73" s="515"/>
      <c r="L73" s="514">
        <v>0</v>
      </c>
      <c r="M73" s="514">
        <v>0</v>
      </c>
      <c r="N73" s="515">
        <v>0</v>
      </c>
      <c r="O73" s="515"/>
      <c r="P73" s="514">
        <v>0</v>
      </c>
      <c r="Q73" s="515">
        <v>0</v>
      </c>
      <c r="R73" s="589"/>
      <c r="S73" s="590">
        <f>'Gemeente B'!C80+'Gemeente B'!D80-SUM(B73:Q73)</f>
        <v>1076.9230769230771</v>
      </c>
    </row>
    <row r="74" spans="1:19" s="252" customFormat="1">
      <c r="A74" s="64" t="str">
        <f>'Gemeente B'!A81</f>
        <v>Afschrijvingen en Rente</v>
      </c>
      <c r="B74" s="255">
        <f>SUM(B71:B73)</f>
        <v>0</v>
      </c>
      <c r="C74" s="255">
        <f t="shared" ref="C74:F74" si="60">SUM(C71:C73)</f>
        <v>0</v>
      </c>
      <c r="D74" s="255">
        <f t="shared" si="60"/>
        <v>0</v>
      </c>
      <c r="E74" s="255">
        <f t="shared" ref="E74" si="61">SUM(E71:E73)</f>
        <v>0</v>
      </c>
      <c r="F74" s="256">
        <f t="shared" si="60"/>
        <v>0</v>
      </c>
      <c r="G74" s="256"/>
      <c r="H74" s="255">
        <f t="shared" ref="H74:J74" si="62">SUM(H71:H73)</f>
        <v>0</v>
      </c>
      <c r="I74" s="255">
        <f t="shared" si="62"/>
        <v>0</v>
      </c>
      <c r="J74" s="255">
        <f t="shared" si="62"/>
        <v>0</v>
      </c>
      <c r="K74" s="256"/>
      <c r="L74" s="255">
        <f t="shared" ref="L74:N74" si="63">SUM(L71:L73)</f>
        <v>0</v>
      </c>
      <c r="M74" s="255">
        <f t="shared" si="63"/>
        <v>0</v>
      </c>
      <c r="N74" s="256">
        <f t="shared" si="63"/>
        <v>0</v>
      </c>
      <c r="O74" s="256"/>
      <c r="P74" s="255">
        <f>SUM(P71:P73)</f>
        <v>0</v>
      </c>
      <c r="Q74" s="256">
        <f t="shared" ref="Q74" si="64">SUM(Q71:Q73)</f>
        <v>0</v>
      </c>
      <c r="R74" s="254"/>
      <c r="S74" s="256">
        <f>SUM(S72:S73)</f>
        <v>11846.153846153848</v>
      </c>
    </row>
    <row r="75" spans="1:19">
      <c r="A75" s="61" t="str">
        <f>'Gemeente B'!B82</f>
        <v>Vrije Rubriek 1</v>
      </c>
      <c r="B75" s="514">
        <v>0</v>
      </c>
      <c r="C75" s="514">
        <v>0</v>
      </c>
      <c r="D75" s="514">
        <v>0</v>
      </c>
      <c r="E75" s="514">
        <v>0</v>
      </c>
      <c r="F75" s="515">
        <v>0</v>
      </c>
      <c r="G75" s="515"/>
      <c r="H75" s="514">
        <v>0</v>
      </c>
      <c r="I75" s="514">
        <v>0</v>
      </c>
      <c r="J75" s="514">
        <v>0</v>
      </c>
      <c r="K75" s="515"/>
      <c r="L75" s="514">
        <v>0</v>
      </c>
      <c r="M75" s="514">
        <v>0</v>
      </c>
      <c r="N75" s="515">
        <v>0</v>
      </c>
      <c r="O75" s="515"/>
      <c r="P75" s="514">
        <v>0</v>
      </c>
      <c r="Q75" s="515">
        <v>0</v>
      </c>
      <c r="R75" s="589"/>
      <c r="S75" s="590">
        <f>'Gemeente B'!C82+'Gemeente B'!D82-SUM(B75:Q75)</f>
        <v>0</v>
      </c>
    </row>
    <row r="76" spans="1:19">
      <c r="A76" s="61" t="str">
        <f>'Gemeente B'!B83</f>
        <v>Vrije Rubriek 1 overig</v>
      </c>
      <c r="B76" s="514">
        <v>0</v>
      </c>
      <c r="C76" s="514">
        <v>0</v>
      </c>
      <c r="D76" s="514">
        <v>0</v>
      </c>
      <c r="E76" s="514">
        <v>0</v>
      </c>
      <c r="F76" s="515">
        <v>0</v>
      </c>
      <c r="G76" s="515"/>
      <c r="H76" s="514">
        <v>0</v>
      </c>
      <c r="I76" s="514">
        <v>0</v>
      </c>
      <c r="J76" s="514">
        <v>0</v>
      </c>
      <c r="K76" s="515"/>
      <c r="L76" s="514">
        <v>0</v>
      </c>
      <c r="M76" s="514">
        <v>0</v>
      </c>
      <c r="N76" s="515">
        <v>0</v>
      </c>
      <c r="O76" s="515"/>
      <c r="P76" s="514">
        <v>0</v>
      </c>
      <c r="Q76" s="515">
        <v>0</v>
      </c>
      <c r="R76" s="589"/>
      <c r="S76" s="590">
        <f>'Gemeente B'!C83+'Gemeente B'!D83-SUM(B76:Q76)</f>
        <v>0</v>
      </c>
    </row>
    <row r="77" spans="1:19" s="252" customFormat="1">
      <c r="A77" s="64" t="str">
        <f>'Gemeente B'!A84</f>
        <v>Kosten Vrije Rubriek 1</v>
      </c>
      <c r="B77" s="255">
        <f>SUM(B75:B76)</f>
        <v>0</v>
      </c>
      <c r="C77" s="255">
        <f t="shared" ref="C77:F77" si="65">SUM(C75:C76)</f>
        <v>0</v>
      </c>
      <c r="D77" s="255">
        <f t="shared" si="65"/>
        <v>0</v>
      </c>
      <c r="E77" s="255">
        <f t="shared" ref="E77" si="66">SUM(E75:E76)</f>
        <v>0</v>
      </c>
      <c r="F77" s="256">
        <f t="shared" si="65"/>
        <v>0</v>
      </c>
      <c r="G77" s="256"/>
      <c r="H77" s="255">
        <f t="shared" ref="H77:J77" si="67">SUM(H75:H76)</f>
        <v>0</v>
      </c>
      <c r="I77" s="255">
        <f t="shared" si="67"/>
        <v>0</v>
      </c>
      <c r="J77" s="255">
        <f t="shared" si="67"/>
        <v>0</v>
      </c>
      <c r="K77" s="256"/>
      <c r="L77" s="255">
        <f t="shared" ref="L77:N77" si="68">SUM(L75:L76)</f>
        <v>0</v>
      </c>
      <c r="M77" s="255">
        <f t="shared" si="68"/>
        <v>0</v>
      </c>
      <c r="N77" s="256">
        <f t="shared" si="68"/>
        <v>0</v>
      </c>
      <c r="O77" s="256"/>
      <c r="P77" s="255">
        <f>SUM(P75:P76)</f>
        <v>0</v>
      </c>
      <c r="Q77" s="256">
        <f t="shared" ref="Q77" si="69">SUM(Q75:Q76)</f>
        <v>0</v>
      </c>
      <c r="R77" s="254"/>
      <c r="S77" s="256">
        <f>SUM(S75:S76)</f>
        <v>0</v>
      </c>
    </row>
    <row r="78" spans="1:19">
      <c r="A78" s="61" t="str">
        <f>'Gemeente B'!B85</f>
        <v>Vrije Rubriek 2</v>
      </c>
      <c r="B78" s="514">
        <v>0</v>
      </c>
      <c r="C78" s="514">
        <v>0</v>
      </c>
      <c r="D78" s="514">
        <v>0</v>
      </c>
      <c r="E78" s="514">
        <v>0</v>
      </c>
      <c r="F78" s="515">
        <v>0</v>
      </c>
      <c r="G78" s="515"/>
      <c r="H78" s="514">
        <v>0</v>
      </c>
      <c r="I78" s="514">
        <v>0</v>
      </c>
      <c r="J78" s="514">
        <v>0</v>
      </c>
      <c r="K78" s="515"/>
      <c r="L78" s="514">
        <v>0</v>
      </c>
      <c r="M78" s="514">
        <v>0</v>
      </c>
      <c r="N78" s="515">
        <v>0</v>
      </c>
      <c r="O78" s="515"/>
      <c r="P78" s="514">
        <v>0</v>
      </c>
      <c r="Q78" s="515">
        <v>0</v>
      </c>
      <c r="R78" s="589"/>
      <c r="S78" s="590">
        <f>'Gemeente B'!C85+'Gemeente B'!D85-SUM(B78:Q78)</f>
        <v>0</v>
      </c>
    </row>
    <row r="79" spans="1:19">
      <c r="A79" s="61" t="str">
        <f>'Gemeente B'!B86</f>
        <v>Vrije Rubriek 2 overig</v>
      </c>
      <c r="B79" s="514">
        <v>0</v>
      </c>
      <c r="C79" s="514">
        <v>0</v>
      </c>
      <c r="D79" s="514">
        <v>0</v>
      </c>
      <c r="E79" s="514">
        <v>0</v>
      </c>
      <c r="F79" s="515">
        <v>0</v>
      </c>
      <c r="G79" s="515"/>
      <c r="H79" s="514">
        <v>0</v>
      </c>
      <c r="I79" s="514">
        <v>0</v>
      </c>
      <c r="J79" s="514">
        <v>0</v>
      </c>
      <c r="K79" s="515"/>
      <c r="L79" s="514">
        <v>0</v>
      </c>
      <c r="M79" s="514">
        <v>0</v>
      </c>
      <c r="N79" s="515">
        <v>0</v>
      </c>
      <c r="O79" s="515"/>
      <c r="P79" s="514">
        <v>0</v>
      </c>
      <c r="Q79" s="515">
        <v>0</v>
      </c>
      <c r="R79" s="589"/>
      <c r="S79" s="590">
        <f>'Gemeente B'!C86+'Gemeente B'!D86-SUM(B79:Q79)</f>
        <v>0</v>
      </c>
    </row>
    <row r="80" spans="1:19" s="252" customFormat="1">
      <c r="A80" s="64" t="str">
        <f>'Gemeente B'!A87</f>
        <v>Kosten Vrije Rubriek 2</v>
      </c>
      <c r="B80" s="255">
        <f>SUM(B78:B79)</f>
        <v>0</v>
      </c>
      <c r="C80" s="255">
        <f t="shared" ref="C80:F80" si="70">SUM(C78:C79)</f>
        <v>0</v>
      </c>
      <c r="D80" s="255">
        <f t="shared" si="70"/>
        <v>0</v>
      </c>
      <c r="E80" s="255">
        <f t="shared" ref="E80" si="71">SUM(E78:E79)</f>
        <v>0</v>
      </c>
      <c r="F80" s="256">
        <f t="shared" si="70"/>
        <v>0</v>
      </c>
      <c r="G80" s="256"/>
      <c r="H80" s="255">
        <f t="shared" ref="H80:J80" si="72">SUM(H78:H79)</f>
        <v>0</v>
      </c>
      <c r="I80" s="255">
        <f t="shared" si="72"/>
        <v>0</v>
      </c>
      <c r="J80" s="255">
        <f t="shared" si="72"/>
        <v>0</v>
      </c>
      <c r="K80" s="256"/>
      <c r="L80" s="255">
        <f t="shared" ref="L80:N80" si="73">SUM(L78:L79)</f>
        <v>0</v>
      </c>
      <c r="M80" s="255">
        <f t="shared" si="73"/>
        <v>0</v>
      </c>
      <c r="N80" s="256">
        <f t="shared" si="73"/>
        <v>0</v>
      </c>
      <c r="O80" s="256"/>
      <c r="P80" s="255">
        <f>SUM(P78:P79)</f>
        <v>0</v>
      </c>
      <c r="Q80" s="256">
        <f t="shared" ref="Q80" si="74">SUM(Q78:Q79)</f>
        <v>0</v>
      </c>
      <c r="R80" s="254"/>
      <c r="S80" s="256">
        <f>SUM(S78:S79)</f>
        <v>0</v>
      </c>
    </row>
    <row r="81" spans="1:21">
      <c r="A81" s="62"/>
      <c r="B81" s="538"/>
      <c r="C81" s="538"/>
      <c r="D81" s="538"/>
      <c r="E81" s="538"/>
      <c r="F81" s="586"/>
      <c r="G81" s="586"/>
      <c r="H81" s="538"/>
      <c r="I81" s="538"/>
      <c r="J81" s="538"/>
      <c r="K81" s="586"/>
      <c r="L81" s="538"/>
      <c r="M81" s="538"/>
      <c r="N81" s="586"/>
      <c r="O81" s="586"/>
      <c r="P81" s="538"/>
      <c r="Q81" s="586"/>
      <c r="R81" s="587"/>
      <c r="S81" s="586"/>
    </row>
    <row r="82" spans="1:21">
      <c r="A82" s="62"/>
      <c r="B82" s="538"/>
      <c r="C82" s="538"/>
      <c r="D82" s="538"/>
      <c r="E82" s="538"/>
      <c r="F82" s="586"/>
      <c r="G82" s="586"/>
      <c r="H82" s="538"/>
      <c r="I82" s="538"/>
      <c r="J82" s="538"/>
      <c r="K82" s="586"/>
      <c r="L82" s="538"/>
      <c r="M82" s="538"/>
      <c r="N82" s="586"/>
      <c r="O82" s="586"/>
      <c r="P82" s="538"/>
      <c r="Q82" s="586"/>
      <c r="R82" s="587"/>
      <c r="S82" s="586"/>
    </row>
    <row r="83" spans="1:21">
      <c r="A83" s="62"/>
      <c r="B83" s="538"/>
      <c r="C83" s="538"/>
      <c r="D83" s="538"/>
      <c r="E83" s="538"/>
      <c r="F83" s="586"/>
      <c r="G83" s="586"/>
      <c r="H83" s="538"/>
      <c r="I83" s="538"/>
      <c r="J83" s="538"/>
      <c r="K83" s="586"/>
      <c r="L83" s="538"/>
      <c r="M83" s="538"/>
      <c r="N83" s="586"/>
      <c r="O83" s="586"/>
      <c r="P83" s="538"/>
      <c r="Q83" s="586"/>
      <c r="R83" s="587"/>
      <c r="S83" s="586"/>
    </row>
    <row r="84" spans="1:21" s="252" customFormat="1" ht="15.75" thickBot="1">
      <c r="A84" s="260" t="str">
        <f>'Gemeente B'!A91</f>
        <v>Allocatie organisatielasten</v>
      </c>
      <c r="B84" s="286">
        <f>IFERROR(-$S84*('Gemeente B'!F$89/('Gemeente B'!$K$89+'Gemeente B'!$O$89+'Gemeente B'!$S$89+'Gemeente B'!$V$89)),0)</f>
        <v>28500.719539185186</v>
      </c>
      <c r="C84" s="286">
        <f>IFERROR(-$S84*('Gemeente B'!G$89/('Gemeente B'!$K$89+'Gemeente B'!$O$89+'Gemeente B'!$S$89+'Gemeente B'!$V$89)),0)</f>
        <v>27887.578099966471</v>
      </c>
      <c r="D84" s="286">
        <f>IFERROR(-$S84*('Gemeente B'!H$89/('Gemeente B'!$K$89+'Gemeente B'!$O$89+'Gemeente B'!$S$89+'Gemeente B'!$V$89)),0)</f>
        <v>23977.012600834918</v>
      </c>
      <c r="E84" s="286">
        <f>IFERROR(-$S84*('Gemeente B'!I$89/('Gemeente B'!$K$89+'Gemeente B'!$O$89+'Gemeente B'!$S$89+'Gemeente B'!$V$89)),0)</f>
        <v>24183.947836571235</v>
      </c>
      <c r="F84" s="261">
        <f>IFERROR(-$S84*('Gemeente B'!J$89/('Gemeente B'!$K$89+'Gemeente B'!$O$89+'Gemeente B'!$S$89+'Gemeente B'!$V$89)),0)</f>
        <v>28754.638565292556</v>
      </c>
      <c r="G84" s="261"/>
      <c r="H84" s="286">
        <f>IFERROR(-$S84*('Gemeente B'!L$89/('Gemeente B'!$K$89+'Gemeente B'!$O$89+'Gemeente B'!$S$89+'Gemeente B'!$V$89)),0)</f>
        <v>30710.420406073154</v>
      </c>
      <c r="I84" s="286">
        <f>IFERROR(-$S84*('Gemeente B'!M$89/('Gemeente B'!$K$89+'Gemeente B'!$O$89+'Gemeente B'!$S$89+'Gemeente B'!$V$89)),0)</f>
        <v>29300.195095870116</v>
      </c>
      <c r="J84" s="286">
        <f>IFERROR(-$S84*('Gemeente B'!N$89/('Gemeente B'!$K$89+'Gemeente B'!$O$89+'Gemeente B'!$S$89+'Gemeente B'!$V$89)),0)</f>
        <v>29300.195095870116</v>
      </c>
      <c r="K84" s="261"/>
      <c r="L84" s="286">
        <f>IFERROR(-$S84*('Gemeente B'!P$89/('Gemeente B'!$K$89+'Gemeente B'!$O$89+'Gemeente B'!$S$89+'Gemeente B'!$V$89)),0)</f>
        <v>29396.346821565781</v>
      </c>
      <c r="M84" s="286">
        <f>IFERROR(-$S84*('Gemeente B'!Q$89/('Gemeente B'!$K$89+'Gemeente B'!$O$89+'Gemeente B'!$S$89+'Gemeente B'!$V$89)),0)</f>
        <v>28185.392479108821</v>
      </c>
      <c r="N84" s="261">
        <f>IFERROR(-$S84*('Gemeente B'!R$89/('Gemeente B'!$K$89+'Gemeente B'!$O$89+'Gemeente B'!$S$89+'Gemeente B'!$V$89)),0)</f>
        <v>28085.756995235777</v>
      </c>
      <c r="O84" s="261"/>
      <c r="P84" s="286">
        <f>IFERROR(-$S84*('Gemeente B'!T$89/('Gemeente B'!$K$89+'Gemeente B'!$O$89+'Gemeente B'!$S$89+'Gemeente B'!$V$89)),0)</f>
        <v>89456.505819022161</v>
      </c>
      <c r="Q84" s="261">
        <f>IFERROR(-$S84*('Gemeente B'!U$89/('Gemeente B'!$K$89+'Gemeente B'!$O$89+'Gemeente B'!$S$89+'Gemeente B'!$V$89)),0)</f>
        <v>103491.06036171153</v>
      </c>
      <c r="R84" s="264"/>
      <c r="S84" s="261">
        <f>-S36-S45-S50-S55-S56-S61-S67-S70-S71-S74-S77-S80</f>
        <v>-501229.76971630775</v>
      </c>
      <c r="U84" s="265">
        <f>S84+SUM(B84:Q84)</f>
        <v>0</v>
      </c>
    </row>
    <row r="85" spans="1:21" ht="15.75" thickBot="1">
      <c r="A85" s="86"/>
      <c r="B85" s="594"/>
      <c r="C85" s="594"/>
      <c r="D85" s="594"/>
      <c r="E85" s="594"/>
      <c r="F85" s="595"/>
      <c r="G85" s="595"/>
      <c r="H85" s="594"/>
      <c r="I85" s="594"/>
      <c r="J85" s="594"/>
      <c r="K85" s="595"/>
      <c r="L85" s="594"/>
      <c r="M85" s="594"/>
      <c r="N85" s="595"/>
      <c r="O85" s="595"/>
      <c r="P85" s="594"/>
      <c r="Q85" s="595"/>
      <c r="R85" s="596"/>
      <c r="S85" s="595"/>
    </row>
    <row r="86" spans="1:21" s="252" customFormat="1" ht="15.75" thickBot="1">
      <c r="A86" s="260" t="str">
        <f>'Gemeente B'!A97</f>
        <v>Allocatie organisatieopbrengsten</v>
      </c>
      <c r="B86" s="286">
        <f>IFERROR(-$S86*('Gemeente B'!F$89/('Gemeente B'!$K$89+'Gemeente B'!$O$89+'Gemeente B'!$S$89+'Gemeente B'!$V$89)),0)</f>
        <v>36107.106961395963</v>
      </c>
      <c r="C86" s="286">
        <f>IFERROR(-$S86*('Gemeente B'!G$89/('Gemeente B'!$K$89+'Gemeente B'!$O$89+'Gemeente B'!$S$89+'Gemeente B'!$V$89)),0)</f>
        <v>35330.327852437113</v>
      </c>
      <c r="D86" s="286">
        <f>IFERROR(-$S86*('Gemeente B'!H$89/('Gemeente B'!$K$89+'Gemeente B'!$O$89+'Gemeente B'!$S$89+'Gemeente B'!$V$89)),0)</f>
        <v>30376.094800090654</v>
      </c>
      <c r="E86" s="286">
        <f>IFERROR(-$S86*('Gemeente B'!I$89/('Gemeente B'!$K$89+'Gemeente B'!$O$89+'Gemeente B'!$S$89+'Gemeente B'!$V$89)),0)</f>
        <v>30638.257749364268</v>
      </c>
      <c r="F86" s="261">
        <f>IFERROR(-$S86*('Gemeente B'!J$89/('Gemeente B'!$K$89+'Gemeente B'!$O$89+'Gemeente B'!$S$89+'Gemeente B'!$V$89)),0)</f>
        <v>36428.792925239337</v>
      </c>
      <c r="G86" s="261"/>
      <c r="H86" s="286">
        <f>IFERROR(-$S86*('Gemeente B'!L$89/('Gemeente B'!$K$89+'Gemeente B'!$O$89+'Gemeente B'!$S$89+'Gemeente B'!$V$89)),0)</f>
        <v>38906.541742111483</v>
      </c>
      <c r="I86" s="286">
        <f>IFERROR(-$S86*('Gemeente B'!M$89/('Gemeente B'!$K$89+'Gemeente B'!$O$89+'Gemeente B'!$S$89+'Gemeente B'!$V$89)),0)</f>
        <v>37119.949791506129</v>
      </c>
      <c r="J86" s="286">
        <f>IFERROR(-$S86*('Gemeente B'!N$89/('Gemeente B'!$K$89+'Gemeente B'!$O$89+'Gemeente B'!$S$89+'Gemeente B'!$V$89)),0)</f>
        <v>37119.949791506129</v>
      </c>
      <c r="K86" s="261"/>
      <c r="L86" s="286">
        <f>IFERROR(-$S86*('Gemeente B'!P$89/('Gemeente B'!$K$89+'Gemeente B'!$O$89+'Gemeente B'!$S$89+'Gemeente B'!$V$89)),0)</f>
        <v>37241.762879047405</v>
      </c>
      <c r="M86" s="286">
        <f>IFERROR(-$S86*('Gemeente B'!Q$89/('Gemeente B'!$K$89+'Gemeente B'!$O$89+'Gemeente B'!$S$89+'Gemeente B'!$V$89)),0)</f>
        <v>35707.62413885368</v>
      </c>
      <c r="N86" s="261">
        <f>IFERROR(-$S86*('Gemeente B'!R$89/('Gemeente B'!$K$89+'Gemeente B'!$O$89+'Gemeente B'!$S$89+'Gemeente B'!$V$89)),0)</f>
        <v>35581.397533647862</v>
      </c>
      <c r="O86" s="261"/>
      <c r="P86" s="286">
        <f>IFERROR(-$S86*('Gemeente B'!T$89/('Gemeente B'!$K$89+'Gemeente B'!$O$89+'Gemeente B'!$S$89+'Gemeente B'!$V$89)),0)</f>
        <v>113331.02027684869</v>
      </c>
      <c r="Q86" s="261">
        <f>IFERROR(-$S86*('Gemeente B'!U$89/('Gemeente B'!$K$89+'Gemeente B'!$O$89+'Gemeente B'!$S$89+'Gemeente B'!$V$89)),0)</f>
        <v>131111.17355795135</v>
      </c>
      <c r="R86" s="264"/>
      <c r="S86" s="261">
        <f>-((S8+S13+S16+S19+S23+S27))</f>
        <v>-635000</v>
      </c>
      <c r="U86" s="265">
        <f>S86+SUM(B86:Q86)</f>
        <v>0</v>
      </c>
    </row>
  </sheetData>
  <pageMargins left="0.39370078740157483" right="0" top="0.55118110236220474" bottom="0.55118110236220474" header="0.11811023622047245" footer="0.11811023622047245"/>
  <pageSetup paperSize="9" scale="3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33B3D-7B5C-4298-A787-9540DC930293}">
  <sheetPr>
    <tabColor theme="7" tint="0.79998168889431442"/>
    <pageSetUpPr fitToPage="1"/>
  </sheetPr>
  <dimension ref="A1:U88"/>
  <sheetViews>
    <sheetView zoomScale="70" zoomScaleNormal="70" workbookViewId="0">
      <pane xSplit="1" ySplit="2" topLeftCell="B46" activePane="bottomRight" state="frozen"/>
      <selection pane="topRight" activeCell="S85" sqref="S85"/>
      <selection pane="bottomLeft" activeCell="S85" sqref="S85"/>
      <selection pane="bottomRight" activeCell="A84" sqref="A84:XFD86"/>
    </sheetView>
  </sheetViews>
  <sheetFormatPr defaultColWidth="9.140625" defaultRowHeight="15"/>
  <cols>
    <col min="1" max="1" width="35.140625" style="238" customWidth="1"/>
    <col min="2" max="2" width="15" style="249" customWidth="1"/>
    <col min="3" max="3" width="11.42578125" style="249" customWidth="1"/>
    <col min="4" max="4" width="14" style="249" bestFit="1" customWidth="1"/>
    <col min="5" max="5" width="15.7109375" style="249" customWidth="1"/>
    <col min="6" max="6" width="15.140625" style="249" customWidth="1"/>
    <col min="7" max="7" width="1.85546875" style="249" customWidth="1"/>
    <col min="8" max="8" width="15" style="249" customWidth="1"/>
    <col min="9" max="9" width="9.7109375" style="249" customWidth="1"/>
    <col min="10" max="10" width="12.85546875" style="249" customWidth="1"/>
    <col min="11" max="11" width="1.140625" style="249" customWidth="1"/>
    <col min="12" max="12" width="11.85546875" style="249" bestFit="1" customWidth="1"/>
    <col min="13" max="13" width="13.28515625" style="249" customWidth="1"/>
    <col min="14" max="14" width="12.140625" style="249" customWidth="1"/>
    <col min="15" max="15" width="1.140625" style="249" customWidth="1"/>
    <col min="16" max="17" width="13.7109375" style="249" customWidth="1"/>
    <col min="18" max="18" width="2.85546875" style="249" customWidth="1"/>
    <col min="19" max="19" width="12.5703125" style="252" customWidth="1"/>
    <col min="20" max="20" width="2.7109375" style="238" customWidth="1"/>
    <col min="21" max="21" width="9.140625" style="238"/>
    <col min="22" max="22" width="12.42578125" style="238" bestFit="1" customWidth="1"/>
    <col min="23" max="16384" width="9.140625" style="238"/>
  </cols>
  <sheetData>
    <row r="1" spans="1:19" ht="15.75" thickBot="1">
      <c r="B1" s="239" t="str">
        <f>'pb verdeelsleutels'!A7</f>
        <v>1A</v>
      </c>
      <c r="C1" s="240" t="str">
        <f>'pb verdeelsleutels'!A8</f>
        <v>1B</v>
      </c>
      <c r="D1" s="240" t="str">
        <f>'pb verdeelsleutels'!A9</f>
        <v>1C</v>
      </c>
      <c r="E1" s="240" t="str">
        <f>'pb verdeelsleutels'!A10</f>
        <v>1D</v>
      </c>
      <c r="F1" s="241" t="str">
        <f>'pb verdeelsleutels'!A11</f>
        <v>1E</v>
      </c>
      <c r="G1" s="242"/>
      <c r="H1" s="239" t="str">
        <f>'pb verdeelsleutels'!A15</f>
        <v>2A</v>
      </c>
      <c r="I1" s="240" t="str">
        <f>'pb verdeelsleutels'!A16</f>
        <v>2B</v>
      </c>
      <c r="J1" s="240" t="str">
        <f>'pb verdeelsleutels'!A17</f>
        <v>2C</v>
      </c>
      <c r="K1" s="242"/>
      <c r="L1" s="239" t="str">
        <f>'pb verdeelsleutels'!A21</f>
        <v>3A</v>
      </c>
      <c r="M1" s="241" t="str">
        <f>'pb verdeelsleutels'!A22</f>
        <v>3B</v>
      </c>
      <c r="N1" s="241" t="str">
        <f>'pb verdeelsleutels'!A23</f>
        <v>3C</v>
      </c>
      <c r="O1" s="242"/>
      <c r="P1" s="239" t="str">
        <f>'pb verdeelsleutels'!A27</f>
        <v>4A</v>
      </c>
      <c r="Q1" s="241" t="str">
        <f>'pb verdeelsleutels'!A28</f>
        <v>4B</v>
      </c>
      <c r="R1" s="262"/>
      <c r="S1" s="257">
        <f>'pb verdeelsleutels'!A31</f>
        <v>5</v>
      </c>
    </row>
    <row r="2" spans="1:19" ht="45.75" thickBot="1">
      <c r="A2" s="243" t="s">
        <v>611</v>
      </c>
      <c r="B2" s="244" t="str">
        <f>'pb verdeelsleutels'!B7</f>
        <v>VVE 0-4 jaar</v>
      </c>
      <c r="C2" s="245" t="str">
        <f>'pb verdeelsleutels'!B8</f>
        <v>dBos</v>
      </c>
      <c r="D2" s="244" t="str">
        <f>'pb verdeelsleutels'!B9</f>
        <v>Voorleesexpress</v>
      </c>
      <c r="E2" s="244" t="str">
        <f>'pb verdeelsleutels'!B10</f>
        <v>Boekstartcoach</v>
      </c>
      <c r="F2" s="246" t="str">
        <f>'pb verdeelsleutels'!B11</f>
        <v>Programmering GS</v>
      </c>
      <c r="G2" s="247"/>
      <c r="H2" s="244" t="str">
        <f>'pb verdeelsleutels'!B15</f>
        <v>Digitaal Burgerschap</v>
      </c>
      <c r="I2" s="245" t="str">
        <f>'pb verdeelsleutels'!B16</f>
        <v>IDO</v>
      </c>
      <c r="J2" s="245" t="str">
        <f>'pb verdeelsleutels'!B17</f>
        <v>Programmering PIDIS</v>
      </c>
      <c r="K2" s="247"/>
      <c r="L2" s="244" t="str">
        <f>'pb verdeelsleutels'!B21</f>
        <v>Basisvaardigheden</v>
      </c>
      <c r="M2" s="245" t="str">
        <f>'pb verdeelsleutels'!B22</f>
        <v>Persoonlijke ontwikkeling</v>
      </c>
      <c r="N2" s="246" t="str">
        <f>'pb verdeelsleutels'!B23</f>
        <v>Programmering LLO</v>
      </c>
      <c r="O2" s="247"/>
      <c r="P2" s="245" t="str">
        <f>'pb verdeelsleutels'!B27</f>
        <v>Leenservice 0-18 jaar</v>
      </c>
      <c r="Q2" s="246" t="str">
        <f>'pb verdeelsleutels'!B28</f>
        <v>Leenservice 18+ jaar</v>
      </c>
      <c r="R2" s="263"/>
      <c r="S2" s="88" t="str">
        <f>'pb verdeelsleutels'!B31</f>
        <v>Organisatie</v>
      </c>
    </row>
    <row r="3" spans="1:19">
      <c r="A3" s="248"/>
      <c r="B3" s="538"/>
      <c r="C3" s="250"/>
      <c r="D3" s="538"/>
      <c r="E3" s="538"/>
      <c r="F3" s="586"/>
      <c r="G3" s="251"/>
      <c r="H3" s="538"/>
      <c r="I3" s="250"/>
      <c r="J3" s="538"/>
      <c r="K3" s="586"/>
      <c r="L3" s="538"/>
      <c r="M3" s="538"/>
      <c r="N3" s="586"/>
      <c r="O3" s="586"/>
      <c r="P3" s="538"/>
      <c r="Q3" s="586"/>
      <c r="R3" s="587"/>
      <c r="S3" s="248"/>
    </row>
    <row r="4" spans="1:19">
      <c r="A4" s="63" t="s">
        <v>32</v>
      </c>
      <c r="B4" s="538"/>
      <c r="C4" s="538"/>
      <c r="D4" s="538"/>
      <c r="E4" s="538"/>
      <c r="F4" s="586"/>
      <c r="G4" s="586"/>
      <c r="H4" s="538"/>
      <c r="I4" s="538"/>
      <c r="J4" s="538"/>
      <c r="K4" s="586"/>
      <c r="L4" s="538"/>
      <c r="M4" s="538"/>
      <c r="N4" s="586"/>
      <c r="O4" s="586"/>
      <c r="P4" s="538"/>
      <c r="Q4" s="586"/>
      <c r="R4" s="587"/>
      <c r="S4" s="258"/>
    </row>
    <row r="5" spans="1:19">
      <c r="A5" s="61" t="str">
        <f>'Gemeente A'!B12</f>
        <v>Contributie opbrengsten</v>
      </c>
      <c r="B5" s="514">
        <v>0</v>
      </c>
      <c r="C5" s="514">
        <v>0</v>
      </c>
      <c r="D5" s="514">
        <v>0</v>
      </c>
      <c r="E5" s="514">
        <v>0</v>
      </c>
      <c r="F5" s="515">
        <v>0</v>
      </c>
      <c r="G5" s="515"/>
      <c r="H5" s="514">
        <v>0</v>
      </c>
      <c r="I5" s="514">
        <v>0</v>
      </c>
      <c r="J5" s="514">
        <v>0</v>
      </c>
      <c r="K5" s="515"/>
      <c r="L5" s="514">
        <v>0</v>
      </c>
      <c r="M5" s="588">
        <v>0</v>
      </c>
      <c r="N5" s="515">
        <v>0</v>
      </c>
      <c r="O5" s="515"/>
      <c r="P5" s="514">
        <v>0</v>
      </c>
      <c r="Q5" s="515">
        <v>75000</v>
      </c>
      <c r="R5" s="589"/>
      <c r="S5" s="590">
        <f>'Gemeente C'!C12+'Gemeente C'!D12-SUM(B5:Q5)</f>
        <v>0</v>
      </c>
    </row>
    <row r="6" spans="1:19">
      <c r="A6" s="61" t="str">
        <f>'Gemeente A'!B13</f>
        <v>Te laat gelden</v>
      </c>
      <c r="B6" s="514">
        <v>0</v>
      </c>
      <c r="C6" s="514">
        <v>0</v>
      </c>
      <c r="D6" s="514">
        <v>0</v>
      </c>
      <c r="E6" s="514">
        <v>0</v>
      </c>
      <c r="F6" s="515">
        <v>0</v>
      </c>
      <c r="G6" s="515"/>
      <c r="H6" s="514">
        <v>0</v>
      </c>
      <c r="I6" s="514">
        <v>0</v>
      </c>
      <c r="J6" s="514">
        <v>0</v>
      </c>
      <c r="K6" s="515"/>
      <c r="L6" s="514">
        <v>0</v>
      </c>
      <c r="M6" s="588">
        <v>0</v>
      </c>
      <c r="N6" s="515">
        <v>0</v>
      </c>
      <c r="O6" s="515"/>
      <c r="P6" s="514">
        <v>0</v>
      </c>
      <c r="Q6" s="515">
        <v>0</v>
      </c>
      <c r="R6" s="589"/>
      <c r="S6" s="590">
        <f>'Gemeente C'!C13+'Gemeente C'!D13-SUM(B6:Q6)</f>
        <v>0</v>
      </c>
    </row>
    <row r="7" spans="1:19">
      <c r="A7" s="61" t="str">
        <f>'Gemeente A'!B14</f>
        <v>Overige gebruikersopbrengsten</v>
      </c>
      <c r="B7" s="514">
        <v>0</v>
      </c>
      <c r="C7" s="514">
        <v>0</v>
      </c>
      <c r="D7" s="514">
        <v>0</v>
      </c>
      <c r="E7" s="514">
        <v>0</v>
      </c>
      <c r="F7" s="515">
        <v>0</v>
      </c>
      <c r="G7" s="515"/>
      <c r="H7" s="514">
        <v>0</v>
      </c>
      <c r="I7" s="514">
        <v>0</v>
      </c>
      <c r="J7" s="514">
        <v>0</v>
      </c>
      <c r="K7" s="515"/>
      <c r="L7" s="514">
        <v>0</v>
      </c>
      <c r="M7" s="588">
        <v>0</v>
      </c>
      <c r="N7" s="515">
        <v>0</v>
      </c>
      <c r="O7" s="515"/>
      <c r="P7" s="514">
        <v>0</v>
      </c>
      <c r="Q7" s="515">
        <v>0</v>
      </c>
      <c r="R7" s="589"/>
      <c r="S7" s="590">
        <f>'Gemeente C'!C14+'Gemeente C'!D14-SUM(B7:Q7)</f>
        <v>0</v>
      </c>
    </row>
    <row r="8" spans="1:19" s="252" customFormat="1">
      <c r="A8" s="64" t="str">
        <f>'Gemeente A'!A15</f>
        <v>Gebruikers opbrengsten</v>
      </c>
      <c r="B8" s="255">
        <f>SUM(B5:B7)</f>
        <v>0</v>
      </c>
      <c r="C8" s="255">
        <f t="shared" ref="C8:F8" si="0">SUM(C5:C7)</f>
        <v>0</v>
      </c>
      <c r="D8" s="255">
        <f t="shared" si="0"/>
        <v>0</v>
      </c>
      <c r="E8" s="255">
        <f t="shared" si="0"/>
        <v>0</v>
      </c>
      <c r="F8" s="256">
        <f t="shared" si="0"/>
        <v>0</v>
      </c>
      <c r="G8" s="256"/>
      <c r="H8" s="255">
        <f t="shared" ref="H8:J8" si="1">SUM(H5:H7)</f>
        <v>0</v>
      </c>
      <c r="I8" s="255">
        <f t="shared" si="1"/>
        <v>0</v>
      </c>
      <c r="J8" s="255">
        <f t="shared" si="1"/>
        <v>0</v>
      </c>
      <c r="K8" s="256"/>
      <c r="L8" s="255">
        <f t="shared" ref="L8:N8" si="2">SUM(L5:L7)</f>
        <v>0</v>
      </c>
      <c r="M8" s="255">
        <f t="shared" si="2"/>
        <v>0</v>
      </c>
      <c r="N8" s="256">
        <f t="shared" si="2"/>
        <v>0</v>
      </c>
      <c r="O8" s="256"/>
      <c r="P8" s="255">
        <f>SUM(P5:P7)</f>
        <v>0</v>
      </c>
      <c r="Q8" s="256">
        <f t="shared" ref="Q8" si="3">SUM(Q5:Q7)</f>
        <v>75000</v>
      </c>
      <c r="R8" s="254"/>
      <c r="S8" s="256">
        <f t="shared" ref="S8" si="4">SUM(S5:S7)</f>
        <v>0</v>
      </c>
    </row>
    <row r="9" spans="1:19">
      <c r="A9" s="61" t="str">
        <f>'Gemeente A'!B16</f>
        <v>Verhuur ruimtes en gebouwen</v>
      </c>
      <c r="B9" s="514">
        <v>0</v>
      </c>
      <c r="C9" s="514">
        <v>0</v>
      </c>
      <c r="D9" s="514">
        <v>0</v>
      </c>
      <c r="E9" s="514">
        <v>0</v>
      </c>
      <c r="F9" s="515">
        <v>0</v>
      </c>
      <c r="G9" s="515"/>
      <c r="H9" s="514">
        <v>0</v>
      </c>
      <c r="I9" s="514">
        <v>0</v>
      </c>
      <c r="J9" s="514">
        <v>0</v>
      </c>
      <c r="K9" s="515"/>
      <c r="L9" s="514">
        <v>0</v>
      </c>
      <c r="M9" s="588">
        <v>0</v>
      </c>
      <c r="N9" s="515">
        <v>0</v>
      </c>
      <c r="O9" s="515"/>
      <c r="P9" s="514">
        <v>0</v>
      </c>
      <c r="Q9" s="515">
        <v>0</v>
      </c>
      <c r="R9" s="589"/>
      <c r="S9" s="590">
        <f>'Gemeente C'!C16+'Gemeente C'!D16-SUM(B9:Q9)</f>
        <v>0</v>
      </c>
    </row>
    <row r="10" spans="1:19">
      <c r="A10" s="61" t="str">
        <f>'Gemeente A'!B17</f>
        <v>Dienstverlening scholen</v>
      </c>
      <c r="B10" s="514">
        <v>0</v>
      </c>
      <c r="C10" s="514">
        <v>0</v>
      </c>
      <c r="D10" s="514">
        <v>0</v>
      </c>
      <c r="E10" s="514">
        <v>0</v>
      </c>
      <c r="F10" s="515">
        <v>0</v>
      </c>
      <c r="G10" s="515"/>
      <c r="H10" s="514">
        <v>0</v>
      </c>
      <c r="I10" s="514">
        <v>0</v>
      </c>
      <c r="J10" s="514">
        <v>0</v>
      </c>
      <c r="K10" s="515"/>
      <c r="L10" s="514">
        <v>0</v>
      </c>
      <c r="M10" s="514">
        <v>0</v>
      </c>
      <c r="N10" s="515">
        <v>0</v>
      </c>
      <c r="O10" s="515"/>
      <c r="P10" s="514">
        <v>0</v>
      </c>
      <c r="Q10" s="515">
        <v>0</v>
      </c>
      <c r="R10" s="589"/>
      <c r="S10" s="590">
        <f>'Gemeente C'!C17+'Gemeente C'!D17-SUM(B10:Q10)</f>
        <v>0</v>
      </c>
    </row>
    <row r="11" spans="1:19">
      <c r="A11" s="61" t="str">
        <f>'Gemeente A'!B18</f>
        <v>Activiteiten / Projecten</v>
      </c>
      <c r="B11" s="514">
        <v>0</v>
      </c>
      <c r="C11" s="514">
        <v>0</v>
      </c>
      <c r="D11" s="514">
        <v>0</v>
      </c>
      <c r="E11" s="514">
        <v>0</v>
      </c>
      <c r="F11" s="515">
        <v>0</v>
      </c>
      <c r="G11" s="515"/>
      <c r="H11" s="514">
        <v>0</v>
      </c>
      <c r="I11" s="514">
        <v>0</v>
      </c>
      <c r="J11" s="514">
        <v>0</v>
      </c>
      <c r="K11" s="515"/>
      <c r="L11" s="514">
        <v>0</v>
      </c>
      <c r="M11" s="514">
        <v>0</v>
      </c>
      <c r="N11" s="515">
        <v>0</v>
      </c>
      <c r="O11" s="515"/>
      <c r="P11" s="514">
        <v>0</v>
      </c>
      <c r="Q11" s="515">
        <v>0</v>
      </c>
      <c r="R11" s="589"/>
      <c r="S11" s="590">
        <f>'Gemeente C'!C18+'Gemeente C'!D18-SUM(B11:Q11)</f>
        <v>0</v>
      </c>
    </row>
    <row r="12" spans="1:19">
      <c r="A12" s="61" t="str">
        <f>'Gemeente A'!B19</f>
        <v>Overige specifieke opbrengsten</v>
      </c>
      <c r="B12" s="514">
        <v>0</v>
      </c>
      <c r="C12" s="514">
        <v>0</v>
      </c>
      <c r="D12" s="514">
        <v>0</v>
      </c>
      <c r="E12" s="514">
        <v>0</v>
      </c>
      <c r="F12" s="515">
        <v>0</v>
      </c>
      <c r="G12" s="515"/>
      <c r="H12" s="514">
        <v>0</v>
      </c>
      <c r="I12" s="514">
        <v>0</v>
      </c>
      <c r="J12" s="514">
        <v>0</v>
      </c>
      <c r="K12" s="515"/>
      <c r="L12" s="514">
        <v>0</v>
      </c>
      <c r="M12" s="514">
        <v>0</v>
      </c>
      <c r="N12" s="515">
        <v>0</v>
      </c>
      <c r="O12" s="515"/>
      <c r="P12" s="514">
        <v>0</v>
      </c>
      <c r="Q12" s="515">
        <v>0</v>
      </c>
      <c r="R12" s="589"/>
      <c r="S12" s="590">
        <f>'Gemeente C'!C19+'Gemeente C'!D19-SUM(B12:Q12)</f>
        <v>0</v>
      </c>
    </row>
    <row r="13" spans="1:19" s="252" customFormat="1">
      <c r="A13" s="64" t="str">
        <f>'Gemeente A'!A20</f>
        <v>Specifieke opbrengsten</v>
      </c>
      <c r="B13" s="255">
        <f>SUM(B9:B12)</f>
        <v>0</v>
      </c>
      <c r="C13" s="255">
        <f t="shared" ref="C13:F13" si="5">SUM(C9:C12)</f>
        <v>0</v>
      </c>
      <c r="D13" s="255">
        <f t="shared" si="5"/>
        <v>0</v>
      </c>
      <c r="E13" s="255">
        <f t="shared" si="5"/>
        <v>0</v>
      </c>
      <c r="F13" s="256">
        <f t="shared" si="5"/>
        <v>0</v>
      </c>
      <c r="G13" s="256"/>
      <c r="H13" s="255">
        <f t="shared" ref="H13:J13" si="6">SUM(H9:H12)</f>
        <v>0</v>
      </c>
      <c r="I13" s="255">
        <f t="shared" si="6"/>
        <v>0</v>
      </c>
      <c r="J13" s="255">
        <f t="shared" si="6"/>
        <v>0</v>
      </c>
      <c r="K13" s="256"/>
      <c r="L13" s="255">
        <f t="shared" ref="L13:N13" si="7">SUM(L9:L12)</f>
        <v>0</v>
      </c>
      <c r="M13" s="255">
        <f t="shared" si="7"/>
        <v>0</v>
      </c>
      <c r="N13" s="256">
        <f t="shared" si="7"/>
        <v>0</v>
      </c>
      <c r="O13" s="256"/>
      <c r="P13" s="255">
        <f>SUM(P9:P12)</f>
        <v>0</v>
      </c>
      <c r="Q13" s="256">
        <f t="shared" ref="Q13" si="8">SUM(Q9:Q12)</f>
        <v>0</v>
      </c>
      <c r="R13" s="254"/>
      <c r="S13" s="256">
        <f>SUM(S9:S12)</f>
        <v>0</v>
      </c>
    </row>
    <row r="14" spans="1:19">
      <c r="A14" s="61" t="str">
        <f>'Gemeente A'!B21</f>
        <v>Vrije Rubriek 1</v>
      </c>
      <c r="B14" s="514">
        <v>0</v>
      </c>
      <c r="C14" s="514">
        <v>0</v>
      </c>
      <c r="D14" s="514">
        <v>0</v>
      </c>
      <c r="E14" s="514">
        <v>0</v>
      </c>
      <c r="F14" s="515">
        <v>0</v>
      </c>
      <c r="G14" s="515"/>
      <c r="H14" s="514">
        <v>0</v>
      </c>
      <c r="I14" s="514">
        <v>0</v>
      </c>
      <c r="J14" s="514">
        <v>0</v>
      </c>
      <c r="K14" s="515"/>
      <c r="L14" s="514">
        <v>0</v>
      </c>
      <c r="M14" s="514">
        <v>0</v>
      </c>
      <c r="N14" s="515">
        <v>0</v>
      </c>
      <c r="O14" s="515"/>
      <c r="P14" s="514">
        <v>0</v>
      </c>
      <c r="Q14" s="515">
        <v>0</v>
      </c>
      <c r="R14" s="589"/>
      <c r="S14" s="590">
        <f>'Gemeente C'!C21+'Gemeente C'!D21-SUM(B14:Q14)</f>
        <v>0</v>
      </c>
    </row>
    <row r="15" spans="1:19">
      <c r="A15" s="61" t="str">
        <f>'Gemeente A'!B22</f>
        <v>Vrije Rubriek 1 overig</v>
      </c>
      <c r="B15" s="514">
        <v>0</v>
      </c>
      <c r="C15" s="514">
        <v>0</v>
      </c>
      <c r="D15" s="514">
        <v>0</v>
      </c>
      <c r="E15" s="514">
        <v>0</v>
      </c>
      <c r="F15" s="515">
        <v>0</v>
      </c>
      <c r="G15" s="515"/>
      <c r="H15" s="514">
        <v>0</v>
      </c>
      <c r="I15" s="514">
        <v>0</v>
      </c>
      <c r="J15" s="514">
        <v>0</v>
      </c>
      <c r="K15" s="515"/>
      <c r="L15" s="514">
        <v>0</v>
      </c>
      <c r="M15" s="514">
        <v>0</v>
      </c>
      <c r="N15" s="515">
        <v>0</v>
      </c>
      <c r="O15" s="515"/>
      <c r="P15" s="514">
        <v>0</v>
      </c>
      <c r="Q15" s="515">
        <v>0</v>
      </c>
      <c r="R15" s="589"/>
      <c r="S15" s="590">
        <f>'Gemeente C'!C22+'Gemeente C'!D22-SUM(B15:Q15)</f>
        <v>0</v>
      </c>
    </row>
    <row r="16" spans="1:19" s="252" customFormat="1">
      <c r="A16" s="64" t="str">
        <f>'Gemeente A'!A23</f>
        <v>Omzet Vrije Rubriek 1</v>
      </c>
      <c r="B16" s="255">
        <f>SUM(B14:B15)</f>
        <v>0</v>
      </c>
      <c r="C16" s="255">
        <f t="shared" ref="C16:F16" si="9">SUM(C14:C15)</f>
        <v>0</v>
      </c>
      <c r="D16" s="255">
        <f t="shared" si="9"/>
        <v>0</v>
      </c>
      <c r="E16" s="255">
        <f t="shared" si="9"/>
        <v>0</v>
      </c>
      <c r="F16" s="256">
        <f t="shared" si="9"/>
        <v>0</v>
      </c>
      <c r="G16" s="256"/>
      <c r="H16" s="255">
        <f t="shared" ref="H16:J16" si="10">SUM(H14:H15)</f>
        <v>0</v>
      </c>
      <c r="I16" s="255">
        <f t="shared" si="10"/>
        <v>0</v>
      </c>
      <c r="J16" s="255">
        <f t="shared" si="10"/>
        <v>0</v>
      </c>
      <c r="K16" s="256"/>
      <c r="L16" s="255">
        <f t="shared" ref="L16:N16" si="11">SUM(L14:L15)</f>
        <v>0</v>
      </c>
      <c r="M16" s="255">
        <f t="shared" si="11"/>
        <v>0</v>
      </c>
      <c r="N16" s="256">
        <f t="shared" si="11"/>
        <v>0</v>
      </c>
      <c r="O16" s="256"/>
      <c r="P16" s="255">
        <f>SUM(P14:P15)</f>
        <v>0</v>
      </c>
      <c r="Q16" s="256">
        <f t="shared" ref="Q16" si="12">SUM(Q14:Q15)</f>
        <v>0</v>
      </c>
      <c r="R16" s="254"/>
      <c r="S16" s="256">
        <f>SUM(S14:S15)</f>
        <v>0</v>
      </c>
    </row>
    <row r="17" spans="1:19">
      <c r="A17" s="61" t="str">
        <f>'Gemeente A'!B24</f>
        <v>Vrije Rubriek 2</v>
      </c>
      <c r="B17" s="514">
        <v>0</v>
      </c>
      <c r="C17" s="514">
        <v>0</v>
      </c>
      <c r="D17" s="514">
        <v>0</v>
      </c>
      <c r="E17" s="514">
        <v>0</v>
      </c>
      <c r="F17" s="515">
        <v>0</v>
      </c>
      <c r="G17" s="515"/>
      <c r="H17" s="514">
        <v>0</v>
      </c>
      <c r="I17" s="514">
        <v>0</v>
      </c>
      <c r="J17" s="514">
        <v>0</v>
      </c>
      <c r="K17" s="515"/>
      <c r="L17" s="514">
        <v>0</v>
      </c>
      <c r="M17" s="514">
        <v>0</v>
      </c>
      <c r="N17" s="515">
        <v>0</v>
      </c>
      <c r="O17" s="515"/>
      <c r="P17" s="514">
        <v>0</v>
      </c>
      <c r="Q17" s="515">
        <v>0</v>
      </c>
      <c r="R17" s="589"/>
      <c r="S17" s="590">
        <f>'Gemeente C'!C24+'Gemeente C'!D24-SUM(B17:Q17)</f>
        <v>0</v>
      </c>
    </row>
    <row r="18" spans="1:19">
      <c r="A18" s="61" t="str">
        <f>'Gemeente A'!B25</f>
        <v>Vrije Rubriek 2 overig</v>
      </c>
      <c r="B18" s="514">
        <v>0</v>
      </c>
      <c r="C18" s="514">
        <v>0</v>
      </c>
      <c r="D18" s="514">
        <v>0</v>
      </c>
      <c r="E18" s="514">
        <v>0</v>
      </c>
      <c r="F18" s="515">
        <v>0</v>
      </c>
      <c r="G18" s="515"/>
      <c r="H18" s="514">
        <v>0</v>
      </c>
      <c r="I18" s="514">
        <v>0</v>
      </c>
      <c r="J18" s="514">
        <v>0</v>
      </c>
      <c r="K18" s="515"/>
      <c r="L18" s="514">
        <v>0</v>
      </c>
      <c r="M18" s="514">
        <v>0</v>
      </c>
      <c r="N18" s="515">
        <v>0</v>
      </c>
      <c r="O18" s="515"/>
      <c r="P18" s="514">
        <v>0</v>
      </c>
      <c r="Q18" s="515">
        <v>0</v>
      </c>
      <c r="R18" s="589"/>
      <c r="S18" s="590">
        <f>'Gemeente C'!C25+'Gemeente C'!D25-SUM(B18:Q18)</f>
        <v>0</v>
      </c>
    </row>
    <row r="19" spans="1:19" s="252" customFormat="1">
      <c r="A19" s="64" t="str">
        <f>'Gemeente A'!A26</f>
        <v>Omzet Vrije Rubriek 2</v>
      </c>
      <c r="B19" s="255">
        <f t="shared" ref="B19:F19" si="13">SUM(B17:B18)</f>
        <v>0</v>
      </c>
      <c r="C19" s="255">
        <f t="shared" si="13"/>
        <v>0</v>
      </c>
      <c r="D19" s="255">
        <f t="shared" si="13"/>
        <v>0</v>
      </c>
      <c r="E19" s="255">
        <f t="shared" si="13"/>
        <v>0</v>
      </c>
      <c r="F19" s="256">
        <f t="shared" si="13"/>
        <v>0</v>
      </c>
      <c r="G19" s="256"/>
      <c r="H19" s="255">
        <f t="shared" ref="H19:J19" si="14">SUM(H17:H18)</f>
        <v>0</v>
      </c>
      <c r="I19" s="255">
        <f t="shared" si="14"/>
        <v>0</v>
      </c>
      <c r="J19" s="255">
        <f t="shared" si="14"/>
        <v>0</v>
      </c>
      <c r="K19" s="256"/>
      <c r="L19" s="255">
        <f t="shared" ref="L19:N19" si="15">SUM(L17:L18)</f>
        <v>0</v>
      </c>
      <c r="M19" s="255">
        <f t="shared" si="15"/>
        <v>0</v>
      </c>
      <c r="N19" s="256">
        <f t="shared" si="15"/>
        <v>0</v>
      </c>
      <c r="O19" s="256"/>
      <c r="P19" s="255">
        <f>SUM(P17:P18)</f>
        <v>0</v>
      </c>
      <c r="Q19" s="256">
        <f t="shared" ref="Q19" si="16">SUM(Q17:Q18)</f>
        <v>0</v>
      </c>
      <c r="R19" s="254"/>
      <c r="S19" s="256">
        <f>SUM(S17:S18)</f>
        <v>0</v>
      </c>
    </row>
    <row r="20" spans="1:19">
      <c r="A20" s="61" t="str">
        <f>'Gemeente A'!B27</f>
        <v>Rentebaten</v>
      </c>
      <c r="B20" s="514">
        <v>0</v>
      </c>
      <c r="C20" s="514">
        <v>0</v>
      </c>
      <c r="D20" s="514">
        <v>0</v>
      </c>
      <c r="E20" s="514">
        <v>0</v>
      </c>
      <c r="F20" s="515">
        <v>0</v>
      </c>
      <c r="G20" s="515"/>
      <c r="H20" s="514">
        <v>0</v>
      </c>
      <c r="I20" s="514">
        <v>0</v>
      </c>
      <c r="J20" s="514">
        <v>0</v>
      </c>
      <c r="K20" s="515"/>
      <c r="L20" s="514">
        <v>0</v>
      </c>
      <c r="M20" s="514">
        <v>0</v>
      </c>
      <c r="N20" s="515">
        <v>0</v>
      </c>
      <c r="O20" s="515"/>
      <c r="P20" s="514">
        <v>0</v>
      </c>
      <c r="Q20" s="515">
        <v>0</v>
      </c>
      <c r="R20" s="589"/>
      <c r="S20" s="590">
        <f>'Gemeente C'!C27+'Gemeente C'!D27-SUM(B20:Q20)</f>
        <v>0</v>
      </c>
    </row>
    <row r="21" spans="1:19">
      <c r="A21" s="61" t="str">
        <f>'Gemeente A'!B28</f>
        <v>Project baten</v>
      </c>
      <c r="B21" s="514">
        <v>20000</v>
      </c>
      <c r="C21" s="514">
        <v>20000</v>
      </c>
      <c r="D21" s="514">
        <v>10000</v>
      </c>
      <c r="E21" s="514">
        <v>10000</v>
      </c>
      <c r="F21" s="515">
        <v>10000</v>
      </c>
      <c r="G21" s="515"/>
      <c r="H21" s="514">
        <v>15000</v>
      </c>
      <c r="I21" s="514">
        <v>15000</v>
      </c>
      <c r="J21" s="514">
        <v>15000</v>
      </c>
      <c r="K21" s="515"/>
      <c r="L21" s="514">
        <v>10000</v>
      </c>
      <c r="M21" s="514">
        <v>10000</v>
      </c>
      <c r="N21" s="515">
        <v>5000</v>
      </c>
      <c r="O21" s="515"/>
      <c r="P21" s="514">
        <v>0</v>
      </c>
      <c r="Q21" s="515">
        <v>0</v>
      </c>
      <c r="R21" s="589"/>
      <c r="S21" s="590">
        <f>'Gemeente C'!C28+'Gemeente C'!D28-SUM(B21:Q21)</f>
        <v>10000</v>
      </c>
    </row>
    <row r="22" spans="1:19">
      <c r="A22" s="61" t="str">
        <f>'Gemeente A'!B29</f>
        <v>Overige baten</v>
      </c>
      <c r="B22" s="514">
        <v>0</v>
      </c>
      <c r="C22" s="514">
        <v>0</v>
      </c>
      <c r="D22" s="514">
        <v>0</v>
      </c>
      <c r="E22" s="514">
        <v>0</v>
      </c>
      <c r="F22" s="515">
        <v>0</v>
      </c>
      <c r="G22" s="515"/>
      <c r="H22" s="514">
        <v>0</v>
      </c>
      <c r="I22" s="514">
        <v>0</v>
      </c>
      <c r="J22" s="514">
        <v>0</v>
      </c>
      <c r="K22" s="515"/>
      <c r="L22" s="514">
        <v>0</v>
      </c>
      <c r="M22" s="514">
        <v>0</v>
      </c>
      <c r="N22" s="515">
        <v>0</v>
      </c>
      <c r="O22" s="515"/>
      <c r="P22" s="514">
        <v>0</v>
      </c>
      <c r="Q22" s="515">
        <v>0</v>
      </c>
      <c r="R22" s="589"/>
      <c r="S22" s="590">
        <f>'Gemeente C'!C29+'Gemeente C'!D29-SUM(B22:Q22)</f>
        <v>0</v>
      </c>
    </row>
    <row r="23" spans="1:19" s="252" customFormat="1">
      <c r="A23" s="64" t="str">
        <f>'Gemeente A'!A30</f>
        <v>Diverse baten</v>
      </c>
      <c r="B23" s="255">
        <f>SUM(B20:B22)</f>
        <v>20000</v>
      </c>
      <c r="C23" s="255">
        <f t="shared" ref="C23:F23" si="17">SUM(C20:C22)</f>
        <v>20000</v>
      </c>
      <c r="D23" s="255">
        <f t="shared" si="17"/>
        <v>10000</v>
      </c>
      <c r="E23" s="255">
        <f t="shared" si="17"/>
        <v>10000</v>
      </c>
      <c r="F23" s="256">
        <f t="shared" si="17"/>
        <v>10000</v>
      </c>
      <c r="G23" s="256"/>
      <c r="H23" s="255">
        <f t="shared" ref="H23:J23" si="18">SUM(H20:H22)</f>
        <v>15000</v>
      </c>
      <c r="I23" s="255">
        <f t="shared" si="18"/>
        <v>15000</v>
      </c>
      <c r="J23" s="255">
        <f t="shared" si="18"/>
        <v>15000</v>
      </c>
      <c r="K23" s="256"/>
      <c r="L23" s="255">
        <f t="shared" ref="L23:N23" si="19">SUM(L20:L22)</f>
        <v>10000</v>
      </c>
      <c r="M23" s="255">
        <f t="shared" si="19"/>
        <v>10000</v>
      </c>
      <c r="N23" s="256">
        <f t="shared" si="19"/>
        <v>5000</v>
      </c>
      <c r="O23" s="256"/>
      <c r="P23" s="255">
        <f>SUM(P20:P22)</f>
        <v>0</v>
      </c>
      <c r="Q23" s="256">
        <f t="shared" ref="Q23" si="20">SUM(Q20:Q22)</f>
        <v>0</v>
      </c>
      <c r="R23" s="254"/>
      <c r="S23" s="256">
        <f>SUM(S20:S22)</f>
        <v>10000</v>
      </c>
    </row>
    <row r="24" spans="1:19">
      <c r="A24" s="61" t="str">
        <f>'Gemeente A'!B31</f>
        <v>Exploitatie subsidie</v>
      </c>
      <c r="B24" s="514">
        <v>0</v>
      </c>
      <c r="C24" s="514">
        <v>0</v>
      </c>
      <c r="D24" s="514">
        <v>0</v>
      </c>
      <c r="E24" s="514">
        <v>0</v>
      </c>
      <c r="F24" s="515">
        <v>0</v>
      </c>
      <c r="G24" s="515"/>
      <c r="H24" s="514">
        <v>0</v>
      </c>
      <c r="I24" s="514">
        <v>0</v>
      </c>
      <c r="J24" s="514">
        <v>0</v>
      </c>
      <c r="K24" s="515"/>
      <c r="L24" s="514">
        <v>0</v>
      </c>
      <c r="M24" s="514">
        <v>0</v>
      </c>
      <c r="N24" s="515">
        <v>0</v>
      </c>
      <c r="O24" s="515"/>
      <c r="P24" s="514">
        <v>0</v>
      </c>
      <c r="Q24" s="515">
        <v>0</v>
      </c>
      <c r="R24" s="589"/>
      <c r="S24" s="590">
        <f>'Gemeente C'!C31+'Gemeente C'!D31-SUM(B24:Q24)</f>
        <v>350000</v>
      </c>
    </row>
    <row r="25" spans="1:19">
      <c r="A25" s="61" t="str">
        <f>'Gemeente A'!B32</f>
        <v>Project subsidie</v>
      </c>
      <c r="B25" s="514">
        <v>0</v>
      </c>
      <c r="C25" s="514">
        <v>0</v>
      </c>
      <c r="D25" s="514">
        <v>0</v>
      </c>
      <c r="E25" s="514">
        <v>0</v>
      </c>
      <c r="F25" s="515">
        <v>0</v>
      </c>
      <c r="G25" s="515"/>
      <c r="H25" s="514">
        <v>0</v>
      </c>
      <c r="I25" s="514">
        <v>0</v>
      </c>
      <c r="J25" s="514">
        <v>0</v>
      </c>
      <c r="K25" s="515"/>
      <c r="L25" s="514">
        <v>0</v>
      </c>
      <c r="M25" s="514">
        <v>0</v>
      </c>
      <c r="N25" s="515">
        <v>0</v>
      </c>
      <c r="O25" s="515"/>
      <c r="P25" s="514">
        <v>0</v>
      </c>
      <c r="Q25" s="515">
        <v>0</v>
      </c>
      <c r="R25" s="589"/>
      <c r="S25" s="590">
        <f>'Gemeente C'!C32+'Gemeente C'!D32-SUM(B25:Q25)</f>
        <v>0</v>
      </c>
    </row>
    <row r="26" spans="1:19">
      <c r="A26" s="61" t="str">
        <f>'Gemeente A'!B33</f>
        <v>Overige Subsidies</v>
      </c>
      <c r="B26" s="514">
        <v>0</v>
      </c>
      <c r="C26" s="514">
        <v>0</v>
      </c>
      <c r="D26" s="514">
        <v>0</v>
      </c>
      <c r="E26" s="514">
        <v>0</v>
      </c>
      <c r="F26" s="515">
        <v>0</v>
      </c>
      <c r="G26" s="515"/>
      <c r="H26" s="514">
        <v>0</v>
      </c>
      <c r="I26" s="514">
        <v>0</v>
      </c>
      <c r="J26" s="514">
        <v>0</v>
      </c>
      <c r="K26" s="515"/>
      <c r="L26" s="514">
        <v>0</v>
      </c>
      <c r="M26" s="514">
        <v>0</v>
      </c>
      <c r="N26" s="515">
        <v>0</v>
      </c>
      <c r="O26" s="515"/>
      <c r="P26" s="514">
        <v>0</v>
      </c>
      <c r="Q26" s="515">
        <v>0</v>
      </c>
      <c r="R26" s="589"/>
      <c r="S26" s="590">
        <f>'Gemeente C'!C33+'Gemeente C'!D33-SUM(B26:Q26)</f>
        <v>0</v>
      </c>
    </row>
    <row r="27" spans="1:19" s="252" customFormat="1">
      <c r="A27" s="64" t="str">
        <f>'Gemeente A'!A34</f>
        <v>Subsidies</v>
      </c>
      <c r="B27" s="255">
        <f t="shared" ref="B27:F27" si="21">SUM(B24:B26)</f>
        <v>0</v>
      </c>
      <c r="C27" s="255">
        <f t="shared" si="21"/>
        <v>0</v>
      </c>
      <c r="D27" s="255">
        <f t="shared" si="21"/>
        <v>0</v>
      </c>
      <c r="E27" s="255">
        <f t="shared" si="21"/>
        <v>0</v>
      </c>
      <c r="F27" s="256">
        <f t="shared" si="21"/>
        <v>0</v>
      </c>
      <c r="G27" s="256"/>
      <c r="H27" s="255">
        <f t="shared" ref="H27:J27" si="22">SUM(H24:H26)</f>
        <v>0</v>
      </c>
      <c r="I27" s="255">
        <f t="shared" si="22"/>
        <v>0</v>
      </c>
      <c r="J27" s="255">
        <f t="shared" si="22"/>
        <v>0</v>
      </c>
      <c r="K27" s="256"/>
      <c r="L27" s="255">
        <f t="shared" ref="L27:N27" si="23">SUM(L24:L26)</f>
        <v>0</v>
      </c>
      <c r="M27" s="255">
        <f t="shared" si="23"/>
        <v>0</v>
      </c>
      <c r="N27" s="256">
        <f t="shared" si="23"/>
        <v>0</v>
      </c>
      <c r="O27" s="256"/>
      <c r="P27" s="255">
        <f>SUM(P24:P26)</f>
        <v>0</v>
      </c>
      <c r="Q27" s="256">
        <f t="shared" ref="Q27" si="24">SUM(Q24:Q26)</f>
        <v>0</v>
      </c>
      <c r="R27" s="254"/>
      <c r="S27" s="256">
        <f>SUM(S24:S26)</f>
        <v>350000</v>
      </c>
    </row>
    <row r="28" spans="1:19">
      <c r="A28" s="62"/>
      <c r="B28" s="538"/>
      <c r="C28" s="538"/>
      <c r="D28" s="538"/>
      <c r="E28" s="538"/>
      <c r="F28" s="586"/>
      <c r="G28" s="586"/>
      <c r="H28" s="538"/>
      <c r="I28" s="538"/>
      <c r="J28" s="538"/>
      <c r="K28" s="586"/>
      <c r="L28" s="538"/>
      <c r="M28" s="538"/>
      <c r="N28" s="586"/>
      <c r="O28" s="586"/>
      <c r="P28" s="538"/>
      <c r="Q28" s="586"/>
      <c r="R28" s="587"/>
      <c r="S28" s="259"/>
    </row>
    <row r="29" spans="1:19">
      <c r="A29" s="62"/>
      <c r="B29" s="538"/>
      <c r="C29" s="538"/>
      <c r="D29" s="538"/>
      <c r="E29" s="538"/>
      <c r="F29" s="586"/>
      <c r="G29" s="586"/>
      <c r="H29" s="538"/>
      <c r="I29" s="538"/>
      <c r="J29" s="538"/>
      <c r="K29" s="586"/>
      <c r="L29" s="538"/>
      <c r="M29" s="538"/>
      <c r="N29" s="586"/>
      <c r="O29" s="586"/>
      <c r="P29" s="538"/>
      <c r="Q29" s="586"/>
      <c r="R29" s="587"/>
      <c r="S29" s="259"/>
    </row>
    <row r="30" spans="1:19">
      <c r="A30" s="62"/>
      <c r="B30" s="538"/>
      <c r="C30" s="538"/>
      <c r="D30" s="538"/>
      <c r="E30" s="538"/>
      <c r="F30" s="586"/>
      <c r="G30" s="586"/>
      <c r="H30" s="538"/>
      <c r="I30" s="538"/>
      <c r="J30" s="538"/>
      <c r="K30" s="586"/>
      <c r="L30" s="538"/>
      <c r="M30" s="538"/>
      <c r="N30" s="586"/>
      <c r="O30" s="586"/>
      <c r="P30" s="538"/>
      <c r="Q30" s="586"/>
      <c r="R30" s="587"/>
      <c r="S30" s="259"/>
    </row>
    <row r="31" spans="1:19">
      <c r="A31" s="63" t="s">
        <v>38</v>
      </c>
      <c r="B31" s="538"/>
      <c r="C31" s="250"/>
      <c r="D31" s="538"/>
      <c r="E31" s="538"/>
      <c r="F31" s="586"/>
      <c r="G31" s="253"/>
      <c r="H31" s="538"/>
      <c r="I31" s="250"/>
      <c r="J31" s="538"/>
      <c r="K31" s="586"/>
      <c r="L31" s="538"/>
      <c r="M31" s="538"/>
      <c r="N31" s="586"/>
      <c r="O31" s="586"/>
      <c r="P31" s="538"/>
      <c r="Q31" s="586"/>
      <c r="R31" s="587"/>
      <c r="S31" s="259"/>
    </row>
    <row r="32" spans="1:19">
      <c r="A32" s="61" t="str">
        <f>'Gemeente A'!B39</f>
        <v>Bestuurs- / RvT kosten</v>
      </c>
      <c r="B32" s="514">
        <v>0</v>
      </c>
      <c r="C32" s="514">
        <v>0</v>
      </c>
      <c r="D32" s="514">
        <v>0</v>
      </c>
      <c r="E32" s="514">
        <v>0</v>
      </c>
      <c r="F32" s="515">
        <v>0</v>
      </c>
      <c r="G32" s="515"/>
      <c r="H32" s="514">
        <v>0</v>
      </c>
      <c r="I32" s="514">
        <v>0</v>
      </c>
      <c r="J32" s="514">
        <v>0</v>
      </c>
      <c r="K32" s="515"/>
      <c r="L32" s="514">
        <v>0</v>
      </c>
      <c r="M32" s="514">
        <v>0</v>
      </c>
      <c r="N32" s="515">
        <v>0</v>
      </c>
      <c r="O32" s="515"/>
      <c r="P32" s="514">
        <v>0</v>
      </c>
      <c r="Q32" s="515">
        <v>0</v>
      </c>
      <c r="R32" s="589"/>
      <c r="S32" s="590">
        <f>'Gemeente C'!C39+'Gemeente C'!D39-SUM(B32:Q32)</f>
        <v>769.23076923076928</v>
      </c>
    </row>
    <row r="33" spans="1:19">
      <c r="A33" s="61" t="str">
        <f>'Gemeente A'!B40</f>
        <v>Marketing</v>
      </c>
      <c r="B33" s="514">
        <v>0</v>
      </c>
      <c r="C33" s="514">
        <v>0</v>
      </c>
      <c r="D33" s="514">
        <v>0</v>
      </c>
      <c r="E33" s="514">
        <v>0</v>
      </c>
      <c r="F33" s="515">
        <v>0</v>
      </c>
      <c r="G33" s="515"/>
      <c r="H33" s="514">
        <v>0</v>
      </c>
      <c r="I33" s="514">
        <v>0</v>
      </c>
      <c r="J33" s="514"/>
      <c r="K33" s="515"/>
      <c r="L33" s="514">
        <v>0</v>
      </c>
      <c r="M33" s="514">
        <v>0</v>
      </c>
      <c r="N33" s="515">
        <v>0</v>
      </c>
      <c r="O33" s="515"/>
      <c r="P33" s="514">
        <v>0</v>
      </c>
      <c r="Q33" s="515">
        <v>0</v>
      </c>
      <c r="R33" s="589"/>
      <c r="S33" s="590">
        <f>'Gemeente C'!C40+'Gemeente C'!D40-SUM(B33:Q33)</f>
        <v>1538.4615384615386</v>
      </c>
    </row>
    <row r="34" spans="1:19">
      <c r="A34" s="61" t="str">
        <f>'Gemeente A'!B41</f>
        <v>Administratie &amp; advies</v>
      </c>
      <c r="B34" s="514">
        <v>0</v>
      </c>
      <c r="C34" s="514">
        <v>0</v>
      </c>
      <c r="D34" s="514">
        <v>0</v>
      </c>
      <c r="E34" s="514">
        <v>0</v>
      </c>
      <c r="F34" s="515">
        <v>0</v>
      </c>
      <c r="G34" s="515"/>
      <c r="H34" s="514">
        <v>0</v>
      </c>
      <c r="I34" s="514">
        <v>0</v>
      </c>
      <c r="J34" s="514">
        <v>0</v>
      </c>
      <c r="K34" s="515"/>
      <c r="L34" s="514">
        <v>0</v>
      </c>
      <c r="M34" s="514">
        <v>0</v>
      </c>
      <c r="N34" s="515">
        <v>0</v>
      </c>
      <c r="O34" s="515"/>
      <c r="P34" s="514">
        <v>0</v>
      </c>
      <c r="Q34" s="515">
        <v>0</v>
      </c>
      <c r="R34" s="589"/>
      <c r="S34" s="590">
        <f>'Gemeente C'!C41+'Gemeente C'!D41-SUM(B34:Q34)</f>
        <v>3846.1538461538462</v>
      </c>
    </row>
    <row r="35" spans="1:19">
      <c r="A35" s="61" t="str">
        <f>'Gemeente A'!B42</f>
        <v>Overige bestuurskosten</v>
      </c>
      <c r="B35" s="514">
        <v>0</v>
      </c>
      <c r="C35" s="514">
        <v>0</v>
      </c>
      <c r="D35" s="514">
        <v>0</v>
      </c>
      <c r="E35" s="514">
        <v>0</v>
      </c>
      <c r="F35" s="515">
        <v>0</v>
      </c>
      <c r="G35" s="515"/>
      <c r="H35" s="514">
        <v>0</v>
      </c>
      <c r="I35" s="514">
        <v>0</v>
      </c>
      <c r="J35" s="514">
        <v>0</v>
      </c>
      <c r="K35" s="515"/>
      <c r="L35" s="514">
        <v>0</v>
      </c>
      <c r="M35" s="514">
        <v>0</v>
      </c>
      <c r="N35" s="515">
        <v>0</v>
      </c>
      <c r="O35" s="515"/>
      <c r="P35" s="514">
        <v>0</v>
      </c>
      <c r="Q35" s="515">
        <v>0</v>
      </c>
      <c r="R35" s="589"/>
      <c r="S35" s="590">
        <f>'Gemeente C'!C42+'Gemeente C'!D42-SUM(B35:Q35)</f>
        <v>1538.4615384615386</v>
      </c>
    </row>
    <row r="36" spans="1:19" s="252" customFormat="1">
      <c r="A36" s="64" t="str">
        <f>'Gemeente A'!A43</f>
        <v>Bestuur en organisatie</v>
      </c>
      <c r="B36" s="255">
        <f>SUM(B32:B35)</f>
        <v>0</v>
      </c>
      <c r="C36" s="255">
        <f t="shared" ref="C36:F36" si="25">SUM(C32:C35)</f>
        <v>0</v>
      </c>
      <c r="D36" s="255">
        <f t="shared" si="25"/>
        <v>0</v>
      </c>
      <c r="E36" s="255">
        <f t="shared" si="25"/>
        <v>0</v>
      </c>
      <c r="F36" s="256">
        <f t="shared" si="25"/>
        <v>0</v>
      </c>
      <c r="G36" s="256"/>
      <c r="H36" s="255">
        <f t="shared" ref="H36:J36" si="26">SUM(H32:H35)</f>
        <v>0</v>
      </c>
      <c r="I36" s="255">
        <f t="shared" si="26"/>
        <v>0</v>
      </c>
      <c r="J36" s="255">
        <f t="shared" si="26"/>
        <v>0</v>
      </c>
      <c r="K36" s="256"/>
      <c r="L36" s="255">
        <f t="shared" ref="L36:N36" si="27">SUM(L32:L35)</f>
        <v>0</v>
      </c>
      <c r="M36" s="255">
        <f t="shared" si="27"/>
        <v>0</v>
      </c>
      <c r="N36" s="256">
        <f t="shared" si="27"/>
        <v>0</v>
      </c>
      <c r="O36" s="256"/>
      <c r="P36" s="255">
        <f>SUM(P32:P35)</f>
        <v>0</v>
      </c>
      <c r="Q36" s="256">
        <f t="shared" ref="Q36" si="28">SUM(Q32:Q35)</f>
        <v>0</v>
      </c>
      <c r="R36" s="254"/>
      <c r="S36" s="256">
        <f>SUM(S32:S35)</f>
        <v>7692.3076923076933</v>
      </c>
    </row>
    <row r="37" spans="1:19">
      <c r="A37" s="61" t="str">
        <f>'Gemeente A'!B44</f>
        <v>Huurkosten</v>
      </c>
      <c r="B37" s="514">
        <v>0</v>
      </c>
      <c r="C37" s="514">
        <v>0</v>
      </c>
      <c r="D37" s="514">
        <v>0</v>
      </c>
      <c r="E37" s="514">
        <v>0</v>
      </c>
      <c r="F37" s="515">
        <v>0</v>
      </c>
      <c r="G37" s="515"/>
      <c r="H37" s="514">
        <v>0</v>
      </c>
      <c r="I37" s="514">
        <v>0</v>
      </c>
      <c r="J37" s="514">
        <v>0</v>
      </c>
      <c r="K37" s="515"/>
      <c r="L37" s="514">
        <v>0</v>
      </c>
      <c r="M37" s="514">
        <v>0</v>
      </c>
      <c r="N37" s="515">
        <v>0</v>
      </c>
      <c r="O37" s="515"/>
      <c r="P37" s="514">
        <v>0</v>
      </c>
      <c r="Q37" s="515">
        <v>0</v>
      </c>
      <c r="R37" s="589"/>
      <c r="S37" s="590">
        <f>'Gemeente C'!C44+'Gemeente C'!D44-SUM(B37:Q37)</f>
        <v>69500</v>
      </c>
    </row>
    <row r="38" spans="1:19">
      <c r="A38" s="61" t="str">
        <f>'Gemeente A'!B45</f>
        <v>Onderhoudskosten</v>
      </c>
      <c r="B38" s="514">
        <v>0</v>
      </c>
      <c r="C38" s="514">
        <v>0</v>
      </c>
      <c r="D38" s="514">
        <v>0</v>
      </c>
      <c r="E38" s="514">
        <v>0</v>
      </c>
      <c r="F38" s="515">
        <v>0</v>
      </c>
      <c r="G38" s="515"/>
      <c r="H38" s="514">
        <v>0</v>
      </c>
      <c r="I38" s="514">
        <v>0</v>
      </c>
      <c r="J38" s="514">
        <v>0</v>
      </c>
      <c r="K38" s="515"/>
      <c r="L38" s="514">
        <v>0</v>
      </c>
      <c r="M38" s="514">
        <v>0</v>
      </c>
      <c r="N38" s="515">
        <v>0</v>
      </c>
      <c r="O38" s="515"/>
      <c r="P38" s="514">
        <v>0</v>
      </c>
      <c r="Q38" s="515">
        <v>0</v>
      </c>
      <c r="R38" s="589"/>
      <c r="S38" s="590">
        <f>'Gemeente C'!C45+'Gemeente C'!D45-SUM(B38:Q38)</f>
        <v>0</v>
      </c>
    </row>
    <row r="39" spans="1:19">
      <c r="A39" s="61" t="str">
        <f>'Gemeente A'!B46</f>
        <v>Afschrijving gebouwen &amp; inventaris</v>
      </c>
      <c r="B39" s="514">
        <v>0</v>
      </c>
      <c r="C39" s="514">
        <v>0</v>
      </c>
      <c r="D39" s="514">
        <v>0</v>
      </c>
      <c r="E39" s="514">
        <v>0</v>
      </c>
      <c r="F39" s="515">
        <v>0</v>
      </c>
      <c r="G39" s="515"/>
      <c r="H39" s="514">
        <v>0</v>
      </c>
      <c r="I39" s="514">
        <v>0</v>
      </c>
      <c r="J39" s="514">
        <v>0</v>
      </c>
      <c r="K39" s="515"/>
      <c r="L39" s="514">
        <v>0</v>
      </c>
      <c r="M39" s="514">
        <v>0</v>
      </c>
      <c r="N39" s="515">
        <v>0</v>
      </c>
      <c r="O39" s="515"/>
      <c r="P39" s="514">
        <v>0</v>
      </c>
      <c r="Q39" s="515">
        <v>0</v>
      </c>
      <c r="R39" s="589"/>
      <c r="S39" s="590">
        <f>'Gemeente C'!C46+'Gemeente C'!D46-SUM(B39:Q39)</f>
        <v>0</v>
      </c>
    </row>
    <row r="40" spans="1:19">
      <c r="A40" s="61" t="str">
        <f>'Gemeente A'!B47</f>
        <v>Schoonmaakkosten</v>
      </c>
      <c r="B40" s="514">
        <v>0</v>
      </c>
      <c r="C40" s="514">
        <v>0</v>
      </c>
      <c r="D40" s="514">
        <v>0</v>
      </c>
      <c r="E40" s="514">
        <v>0</v>
      </c>
      <c r="F40" s="515">
        <v>0</v>
      </c>
      <c r="G40" s="515"/>
      <c r="H40" s="514">
        <v>0</v>
      </c>
      <c r="I40" s="514">
        <v>0</v>
      </c>
      <c r="J40" s="514">
        <v>0</v>
      </c>
      <c r="K40" s="515"/>
      <c r="L40" s="514">
        <v>0</v>
      </c>
      <c r="M40" s="514">
        <v>0</v>
      </c>
      <c r="N40" s="515">
        <v>0</v>
      </c>
      <c r="O40" s="515"/>
      <c r="P40" s="514">
        <v>0</v>
      </c>
      <c r="Q40" s="515">
        <v>0</v>
      </c>
      <c r="R40" s="589"/>
      <c r="S40" s="590">
        <f>'Gemeente C'!C47+'Gemeente C'!D47-SUM(B40:Q40)</f>
        <v>3500</v>
      </c>
    </row>
    <row r="41" spans="1:19">
      <c r="A41" s="61" t="str">
        <f>'Gemeente A'!B48</f>
        <v>Energiekosten</v>
      </c>
      <c r="B41" s="514">
        <v>0</v>
      </c>
      <c r="C41" s="514">
        <v>0</v>
      </c>
      <c r="D41" s="514">
        <v>0</v>
      </c>
      <c r="E41" s="514">
        <v>0</v>
      </c>
      <c r="F41" s="515">
        <v>0</v>
      </c>
      <c r="G41" s="515"/>
      <c r="H41" s="514">
        <v>0</v>
      </c>
      <c r="I41" s="514">
        <v>0</v>
      </c>
      <c r="J41" s="514">
        <v>0</v>
      </c>
      <c r="K41" s="515"/>
      <c r="L41" s="514">
        <v>0</v>
      </c>
      <c r="M41" s="514">
        <v>0</v>
      </c>
      <c r="N41" s="515">
        <v>0</v>
      </c>
      <c r="O41" s="515"/>
      <c r="P41" s="514">
        <v>0</v>
      </c>
      <c r="Q41" s="515">
        <v>0</v>
      </c>
      <c r="R41" s="589"/>
      <c r="S41" s="590">
        <f>'Gemeente C'!C48+'Gemeente C'!D48-SUM(B41:Q41)</f>
        <v>3500</v>
      </c>
    </row>
    <row r="42" spans="1:19">
      <c r="A42" s="61" t="str">
        <f>'Gemeente A'!B49</f>
        <v>Belastingen huisvesting</v>
      </c>
      <c r="B42" s="514">
        <v>0</v>
      </c>
      <c r="C42" s="514">
        <v>0</v>
      </c>
      <c r="D42" s="514">
        <v>0</v>
      </c>
      <c r="E42" s="514">
        <v>0</v>
      </c>
      <c r="F42" s="515">
        <v>0</v>
      </c>
      <c r="G42" s="515"/>
      <c r="H42" s="514">
        <v>0</v>
      </c>
      <c r="I42" s="514">
        <v>0</v>
      </c>
      <c r="J42" s="514">
        <v>0</v>
      </c>
      <c r="K42" s="515"/>
      <c r="L42" s="514">
        <v>0</v>
      </c>
      <c r="M42" s="514">
        <v>0</v>
      </c>
      <c r="N42" s="515">
        <v>0</v>
      </c>
      <c r="O42" s="515"/>
      <c r="P42" s="514">
        <v>0</v>
      </c>
      <c r="Q42" s="515">
        <v>0</v>
      </c>
      <c r="R42" s="589"/>
      <c r="S42" s="590">
        <f>'Gemeente C'!C49+'Gemeente C'!D49-SUM(B42:Q42)</f>
        <v>2000</v>
      </c>
    </row>
    <row r="43" spans="1:19">
      <c r="A43" s="61" t="str">
        <f>'Gemeente A'!B50</f>
        <v>Verzekeringen huisvesting</v>
      </c>
      <c r="B43" s="514">
        <v>0</v>
      </c>
      <c r="C43" s="514">
        <v>0</v>
      </c>
      <c r="D43" s="514">
        <v>0</v>
      </c>
      <c r="E43" s="514">
        <v>0</v>
      </c>
      <c r="F43" s="515">
        <v>0</v>
      </c>
      <c r="G43" s="515"/>
      <c r="H43" s="514">
        <v>0</v>
      </c>
      <c r="I43" s="514">
        <v>0</v>
      </c>
      <c r="J43" s="514">
        <v>0</v>
      </c>
      <c r="K43" s="515"/>
      <c r="L43" s="514">
        <v>0</v>
      </c>
      <c r="M43" s="514">
        <v>0</v>
      </c>
      <c r="N43" s="515">
        <v>0</v>
      </c>
      <c r="O43" s="515"/>
      <c r="P43" s="514">
        <v>0</v>
      </c>
      <c r="Q43" s="515">
        <v>0</v>
      </c>
      <c r="R43" s="589"/>
      <c r="S43" s="590">
        <f>'Gemeente C'!C50+'Gemeente C'!D50-SUM(B43:Q43)</f>
        <v>1000</v>
      </c>
    </row>
    <row r="44" spans="1:19">
      <c r="A44" s="61" t="str">
        <f>'Gemeente A'!B51</f>
        <v>Overige kosten huisvesting</v>
      </c>
      <c r="B44" s="514">
        <v>0</v>
      </c>
      <c r="C44" s="514">
        <v>0</v>
      </c>
      <c r="D44" s="514">
        <v>0</v>
      </c>
      <c r="E44" s="514">
        <v>0</v>
      </c>
      <c r="F44" s="515">
        <v>0</v>
      </c>
      <c r="G44" s="515"/>
      <c r="H44" s="514">
        <v>0</v>
      </c>
      <c r="I44" s="514">
        <v>0</v>
      </c>
      <c r="J44" s="514">
        <v>0</v>
      </c>
      <c r="K44" s="515"/>
      <c r="L44" s="514">
        <v>0</v>
      </c>
      <c r="M44" s="514">
        <v>0</v>
      </c>
      <c r="N44" s="515">
        <v>0</v>
      </c>
      <c r="O44" s="515"/>
      <c r="P44" s="514">
        <v>0</v>
      </c>
      <c r="Q44" s="515">
        <v>0</v>
      </c>
      <c r="R44" s="589"/>
      <c r="S44" s="590">
        <f>'Gemeente C'!C51+'Gemeente C'!D51-SUM(B44:Q44)</f>
        <v>5000</v>
      </c>
    </row>
    <row r="45" spans="1:19" s="252" customFormat="1">
      <c r="A45" s="64" t="str">
        <f>'Gemeente A'!A52</f>
        <v>Huisvesting</v>
      </c>
      <c r="B45" s="255">
        <f>SUM(B37:B44)</f>
        <v>0</v>
      </c>
      <c r="C45" s="255">
        <f t="shared" ref="C45:F45" si="29">SUM(C37:C44)</f>
        <v>0</v>
      </c>
      <c r="D45" s="255">
        <f t="shared" si="29"/>
        <v>0</v>
      </c>
      <c r="E45" s="255">
        <f t="shared" si="29"/>
        <v>0</v>
      </c>
      <c r="F45" s="256">
        <f t="shared" si="29"/>
        <v>0</v>
      </c>
      <c r="G45" s="256"/>
      <c r="H45" s="255">
        <f t="shared" ref="H45:J45" si="30">SUM(H37:H44)</f>
        <v>0</v>
      </c>
      <c r="I45" s="255">
        <f t="shared" si="30"/>
        <v>0</v>
      </c>
      <c r="J45" s="255">
        <f t="shared" si="30"/>
        <v>0</v>
      </c>
      <c r="K45" s="256"/>
      <c r="L45" s="255">
        <f t="shared" ref="L45:N45" si="31">SUM(L37:L44)</f>
        <v>0</v>
      </c>
      <c r="M45" s="255">
        <f t="shared" si="31"/>
        <v>0</v>
      </c>
      <c r="N45" s="256">
        <f t="shared" si="31"/>
        <v>0</v>
      </c>
      <c r="O45" s="256"/>
      <c r="P45" s="255">
        <f>SUM(P37:P44)</f>
        <v>0</v>
      </c>
      <c r="Q45" s="256">
        <f t="shared" ref="Q45" si="32">SUM(Q37:Q44)</f>
        <v>0</v>
      </c>
      <c r="R45" s="254"/>
      <c r="S45" s="256">
        <f>SUM(S37:S44)</f>
        <v>84500</v>
      </c>
    </row>
    <row r="46" spans="1:19">
      <c r="A46" s="61" t="str">
        <f>'Gemeente A'!B53</f>
        <v>Loonkosten Direct</v>
      </c>
      <c r="B46" s="591">
        <f>'Gemeente C'!F53</f>
        <v>14059.588608000002</v>
      </c>
      <c r="C46" s="591">
        <f>'Gemeente C'!G53</f>
        <v>14059.588608000002</v>
      </c>
      <c r="D46" s="591">
        <f>'Gemeente C'!H53</f>
        <v>9889.3716480000003</v>
      </c>
      <c r="E46" s="591">
        <f>'Gemeente C'!I53</f>
        <v>9889.3716480000003</v>
      </c>
      <c r="F46" s="592">
        <f>'Gemeente C'!J53</f>
        <v>9889.3716480000003</v>
      </c>
      <c r="G46" s="592"/>
      <c r="H46" s="591">
        <f>'Gemeente C'!L53</f>
        <v>16021.292708571429</v>
      </c>
      <c r="I46" s="591">
        <f>'Gemeente C'!M53</f>
        <v>12893.629988571429</v>
      </c>
      <c r="J46" s="591">
        <f>'Gemeente C'!N53</f>
        <v>12893.629988571429</v>
      </c>
      <c r="K46" s="592"/>
      <c r="L46" s="591">
        <f>'Gemeente C'!P53</f>
        <v>9531.9244799999979</v>
      </c>
      <c r="M46" s="591">
        <f>'Gemeente C'!Q53</f>
        <v>9531.9244799999979</v>
      </c>
      <c r="N46" s="592">
        <f>'Gemeente C'!R53</f>
        <v>6851.0707199999997</v>
      </c>
      <c r="O46" s="592"/>
      <c r="P46" s="591">
        <f>'Gemeente C'!T53</f>
        <v>42468.127817142857</v>
      </c>
      <c r="Q46" s="592">
        <f>'Gemeente C'!U53</f>
        <v>39787.274057142859</v>
      </c>
      <c r="R46" s="589"/>
      <c r="S46" s="590">
        <f>'Gemeente C'!W53</f>
        <v>3127.6627200000003</v>
      </c>
    </row>
    <row r="47" spans="1:19">
      <c r="A47" s="61" t="str">
        <f>'Gemeente A'!B54</f>
        <v>Loonkosten Backoffice</v>
      </c>
      <c r="B47" s="591">
        <f>'Gemeente C'!F54</f>
        <v>1324.5403392000001</v>
      </c>
      <c r="C47" s="591">
        <f>'Gemeente C'!G54</f>
        <v>1036.5967872000003</v>
      </c>
      <c r="D47" s="591">
        <f>'Gemeente C'!H54</f>
        <v>518.29839360000017</v>
      </c>
      <c r="E47" s="591">
        <f>'Gemeente C'!I54</f>
        <v>615.47934240000006</v>
      </c>
      <c r="F47" s="592">
        <f>'Gemeente C'!J54</f>
        <v>615.47934240000006</v>
      </c>
      <c r="G47" s="592"/>
      <c r="H47" s="591">
        <f>'Gemeente C'!L54</f>
        <v>1324.5403392000001</v>
      </c>
      <c r="I47" s="591">
        <f>'Gemeente C'!M54</f>
        <v>662.27016960000003</v>
      </c>
      <c r="J47" s="591">
        <f>'Gemeente C'!N54</f>
        <v>662.27016960000003</v>
      </c>
      <c r="K47" s="592"/>
      <c r="L47" s="591">
        <f>'Gemeente C'!P54</f>
        <v>1230.9586848000001</v>
      </c>
      <c r="M47" s="591">
        <f>'Gemeente C'!Q54</f>
        <v>662.27016960000003</v>
      </c>
      <c r="N47" s="592">
        <f>'Gemeente C'!R54</f>
        <v>615.47934240000006</v>
      </c>
      <c r="O47" s="592"/>
      <c r="P47" s="591">
        <f>'Gemeente C'!T54</f>
        <v>1036.5967872000003</v>
      </c>
      <c r="Q47" s="592">
        <f>'Gemeente C'!U54</f>
        <v>1036.5967872000003</v>
      </c>
      <c r="R47" s="589"/>
      <c r="S47" s="590">
        <f>'Gemeente C'!W54</f>
        <v>66921.680779199989</v>
      </c>
    </row>
    <row r="48" spans="1:19">
      <c r="A48" s="61" t="str">
        <f>'Gemeente A'!B55</f>
        <v>Inzet derden</v>
      </c>
      <c r="B48" s="514">
        <v>0</v>
      </c>
      <c r="C48" s="514">
        <v>0</v>
      </c>
      <c r="D48" s="514">
        <v>0</v>
      </c>
      <c r="E48" s="514">
        <v>0</v>
      </c>
      <c r="F48" s="515">
        <v>0</v>
      </c>
      <c r="G48" s="515"/>
      <c r="H48" s="514">
        <v>0</v>
      </c>
      <c r="I48" s="514">
        <v>0</v>
      </c>
      <c r="J48" s="514">
        <v>0</v>
      </c>
      <c r="K48" s="515"/>
      <c r="L48" s="514">
        <v>0</v>
      </c>
      <c r="M48" s="514">
        <v>0</v>
      </c>
      <c r="N48" s="515">
        <v>0</v>
      </c>
      <c r="O48" s="515"/>
      <c r="P48" s="514">
        <v>0</v>
      </c>
      <c r="Q48" s="515">
        <v>0</v>
      </c>
      <c r="R48" s="589"/>
      <c r="S48" s="590">
        <f>'Gemeente C'!C55+'Gemeente C'!D55-SUM(B48:Q48)</f>
        <v>12000</v>
      </c>
    </row>
    <row r="49" spans="1:19">
      <c r="A49" s="61" t="str">
        <f>'Gemeente A'!B56</f>
        <v>Overige personeelskosten</v>
      </c>
      <c r="B49" s="514">
        <v>0</v>
      </c>
      <c r="C49" s="514">
        <v>0</v>
      </c>
      <c r="D49" s="514">
        <v>0</v>
      </c>
      <c r="E49" s="514">
        <v>0</v>
      </c>
      <c r="F49" s="515">
        <v>0</v>
      </c>
      <c r="G49" s="515"/>
      <c r="H49" s="514">
        <v>0</v>
      </c>
      <c r="I49" s="514">
        <v>0</v>
      </c>
      <c r="J49" s="514">
        <v>0</v>
      </c>
      <c r="K49" s="515"/>
      <c r="L49" s="514">
        <v>0</v>
      </c>
      <c r="M49" s="514">
        <v>0</v>
      </c>
      <c r="N49" s="515">
        <v>0</v>
      </c>
      <c r="O49" s="515"/>
      <c r="P49" s="514">
        <v>0</v>
      </c>
      <c r="Q49" s="515">
        <v>0</v>
      </c>
      <c r="R49" s="589"/>
      <c r="S49" s="590">
        <f>'Gemeente C'!C56+'Gemeente C'!D56-SUM(B49:Q49)</f>
        <v>7615.3846153846152</v>
      </c>
    </row>
    <row r="50" spans="1:19" s="252" customFormat="1">
      <c r="A50" s="64" t="str">
        <f>'Gemeente A'!A57</f>
        <v>Personeel</v>
      </c>
      <c r="B50" s="255">
        <f>SUM(B46:B49)</f>
        <v>15384.128947200003</v>
      </c>
      <c r="C50" s="255">
        <f>SUM(C46:C49)</f>
        <v>15096.185395200002</v>
      </c>
      <c r="D50" s="255">
        <f>SUM(D46:D49)</f>
        <v>10407.6700416</v>
      </c>
      <c r="E50" s="255">
        <f>SUM(E46:E49)</f>
        <v>10504.8509904</v>
      </c>
      <c r="F50" s="256">
        <f>SUM(F46:F49)</f>
        <v>10504.8509904</v>
      </c>
      <c r="G50" s="256"/>
      <c r="H50" s="255">
        <f>SUM(H46:H49)</f>
        <v>17345.83304777143</v>
      </c>
      <c r="I50" s="255">
        <f>SUM(I46:I49)</f>
        <v>13555.900158171429</v>
      </c>
      <c r="J50" s="255">
        <f>SUM(J46:J49)</f>
        <v>13555.900158171429</v>
      </c>
      <c r="K50" s="256"/>
      <c r="L50" s="255">
        <f>SUM(L46:L49)</f>
        <v>10762.883164799998</v>
      </c>
      <c r="M50" s="255">
        <f>SUM(M46:M49)</f>
        <v>10194.194649599998</v>
      </c>
      <c r="N50" s="256">
        <f>SUM(N46:N49)</f>
        <v>7466.5500623999997</v>
      </c>
      <c r="O50" s="256"/>
      <c r="P50" s="255">
        <f>SUM(P46:P49)</f>
        <v>43504.72460434286</v>
      </c>
      <c r="Q50" s="256">
        <f>SUM(Q46:Q49)</f>
        <v>40823.870844342862</v>
      </c>
      <c r="R50" s="254"/>
      <c r="S50" s="256">
        <f>SUM(S46:S49)</f>
        <v>89664.728114584592</v>
      </c>
    </row>
    <row r="51" spans="1:19">
      <c r="A51" s="61" t="str">
        <f>'Gemeente A'!B58</f>
        <v>Financiële administratie</v>
      </c>
      <c r="B51" s="514">
        <v>0</v>
      </c>
      <c r="C51" s="514">
        <v>0</v>
      </c>
      <c r="D51" s="514">
        <v>0</v>
      </c>
      <c r="E51" s="514">
        <v>0</v>
      </c>
      <c r="F51" s="515">
        <v>0</v>
      </c>
      <c r="G51" s="515"/>
      <c r="H51" s="514">
        <v>0</v>
      </c>
      <c r="I51" s="514">
        <v>0</v>
      </c>
      <c r="J51" s="514">
        <v>0</v>
      </c>
      <c r="K51" s="515"/>
      <c r="L51" s="514">
        <v>0</v>
      </c>
      <c r="M51" s="514">
        <v>0</v>
      </c>
      <c r="N51" s="515">
        <v>0</v>
      </c>
      <c r="O51" s="515"/>
      <c r="P51" s="514">
        <v>0</v>
      </c>
      <c r="Q51" s="515">
        <v>0</v>
      </c>
      <c r="R51" s="589"/>
      <c r="S51" s="590">
        <f>'Gemeente C'!C58+'Gemeente C'!D58-SUM(B51:Q51)</f>
        <v>6153.8461538461543</v>
      </c>
    </row>
    <row r="52" spans="1:19">
      <c r="A52" s="61" t="str">
        <f>'Gemeente A'!B59</f>
        <v>Personeelsadministratie</v>
      </c>
      <c r="B52" s="514">
        <v>0</v>
      </c>
      <c r="C52" s="514">
        <v>0</v>
      </c>
      <c r="D52" s="514">
        <v>0</v>
      </c>
      <c r="E52" s="514">
        <v>0</v>
      </c>
      <c r="F52" s="515">
        <v>0</v>
      </c>
      <c r="G52" s="515"/>
      <c r="H52" s="514">
        <v>0</v>
      </c>
      <c r="I52" s="514">
        <v>0</v>
      </c>
      <c r="J52" s="514">
        <v>0</v>
      </c>
      <c r="K52" s="515"/>
      <c r="L52" s="514">
        <v>0</v>
      </c>
      <c r="M52" s="514">
        <v>0</v>
      </c>
      <c r="N52" s="515">
        <v>0</v>
      </c>
      <c r="O52" s="515"/>
      <c r="P52" s="514">
        <v>0</v>
      </c>
      <c r="Q52" s="515">
        <v>0</v>
      </c>
      <c r="R52" s="589"/>
      <c r="S52" s="590">
        <f>'Gemeente C'!C59+'Gemeente C'!D59-SUM(B52:Q52)</f>
        <v>2307.6923076923076</v>
      </c>
    </row>
    <row r="53" spans="1:19">
      <c r="A53" s="61" t="str">
        <f>'Gemeente A'!B60</f>
        <v>Lenersadministratie</v>
      </c>
      <c r="B53" s="514">
        <v>0</v>
      </c>
      <c r="C53" s="514">
        <v>0</v>
      </c>
      <c r="D53" s="514">
        <v>0</v>
      </c>
      <c r="E53" s="514">
        <v>0</v>
      </c>
      <c r="F53" s="515">
        <v>0</v>
      </c>
      <c r="G53" s="515"/>
      <c r="H53" s="514">
        <v>0</v>
      </c>
      <c r="I53" s="514">
        <v>0</v>
      </c>
      <c r="J53" s="514">
        <v>0</v>
      </c>
      <c r="K53" s="515"/>
      <c r="L53" s="514">
        <v>0</v>
      </c>
      <c r="M53" s="514">
        <v>0</v>
      </c>
      <c r="N53" s="515">
        <v>0</v>
      </c>
      <c r="O53" s="515"/>
      <c r="P53" s="514">
        <v>0</v>
      </c>
      <c r="Q53" s="515">
        <v>0</v>
      </c>
      <c r="R53" s="589"/>
      <c r="S53" s="590">
        <f>'Gemeente C'!C60+'Gemeente C'!D60-SUM(B53:Q53)</f>
        <v>3846.1538461538462</v>
      </c>
    </row>
    <row r="54" spans="1:19">
      <c r="A54" s="61" t="str">
        <f>'Gemeente A'!B61</f>
        <v>Overige administratiekosten</v>
      </c>
      <c r="B54" s="514">
        <v>0</v>
      </c>
      <c r="C54" s="514">
        <v>0</v>
      </c>
      <c r="D54" s="514">
        <v>0</v>
      </c>
      <c r="E54" s="514">
        <v>0</v>
      </c>
      <c r="F54" s="515">
        <v>0</v>
      </c>
      <c r="G54" s="515"/>
      <c r="H54" s="514">
        <v>0</v>
      </c>
      <c r="I54" s="514">
        <v>0</v>
      </c>
      <c r="J54" s="514">
        <v>0</v>
      </c>
      <c r="K54" s="515"/>
      <c r="L54" s="514">
        <v>0</v>
      </c>
      <c r="M54" s="514">
        <v>0</v>
      </c>
      <c r="N54" s="515">
        <v>0</v>
      </c>
      <c r="O54" s="515"/>
      <c r="P54" s="514">
        <v>0</v>
      </c>
      <c r="Q54" s="515">
        <v>0</v>
      </c>
      <c r="R54" s="589"/>
      <c r="S54" s="590">
        <f>'Gemeente C'!C61+'Gemeente C'!D61-SUM(B54:Q54)</f>
        <v>5384.6153846153848</v>
      </c>
    </row>
    <row r="55" spans="1:19" s="252" customFormat="1">
      <c r="A55" s="64" t="str">
        <f>'Gemeente A'!A62</f>
        <v>Administratie</v>
      </c>
      <c r="B55" s="255">
        <f>SUM(B51:B54)</f>
        <v>0</v>
      </c>
      <c r="C55" s="255">
        <f t="shared" ref="C55:F55" si="33">SUM(C51:C54)</f>
        <v>0</v>
      </c>
      <c r="D55" s="255">
        <f t="shared" si="33"/>
        <v>0</v>
      </c>
      <c r="E55" s="255">
        <f t="shared" si="33"/>
        <v>0</v>
      </c>
      <c r="F55" s="256">
        <f t="shared" si="33"/>
        <v>0</v>
      </c>
      <c r="G55" s="256"/>
      <c r="H55" s="255">
        <f t="shared" ref="H55:J55" si="34">SUM(H51:H54)</f>
        <v>0</v>
      </c>
      <c r="I55" s="255">
        <f t="shared" si="34"/>
        <v>0</v>
      </c>
      <c r="J55" s="255">
        <f t="shared" si="34"/>
        <v>0</v>
      </c>
      <c r="K55" s="256"/>
      <c r="L55" s="255">
        <f t="shared" ref="L55:N55" si="35">SUM(L51:L54)</f>
        <v>0</v>
      </c>
      <c r="M55" s="255">
        <f t="shared" si="35"/>
        <v>0</v>
      </c>
      <c r="N55" s="256">
        <f t="shared" si="35"/>
        <v>0</v>
      </c>
      <c r="O55" s="256"/>
      <c r="P55" s="255">
        <f>SUM(P51:P54)</f>
        <v>0</v>
      </c>
      <c r="Q55" s="256">
        <f t="shared" ref="Q55" si="36">SUM(Q51:Q54)</f>
        <v>0</v>
      </c>
      <c r="R55" s="254"/>
      <c r="S55" s="256">
        <f>SUM(S51:S54)</f>
        <v>17692.307692307691</v>
      </c>
    </row>
    <row r="56" spans="1:19" s="252" customFormat="1">
      <c r="A56" s="64" t="str">
        <f>'Gemeente A'!A63</f>
        <v>Transport</v>
      </c>
      <c r="B56" s="284">
        <v>0</v>
      </c>
      <c r="C56" s="284">
        <v>0</v>
      </c>
      <c r="D56" s="284">
        <v>0</v>
      </c>
      <c r="E56" s="284">
        <v>0</v>
      </c>
      <c r="F56" s="285">
        <v>0</v>
      </c>
      <c r="G56" s="285"/>
      <c r="H56" s="284">
        <v>0</v>
      </c>
      <c r="I56" s="284">
        <v>0</v>
      </c>
      <c r="J56" s="284">
        <v>0</v>
      </c>
      <c r="K56" s="285"/>
      <c r="L56" s="284">
        <v>0</v>
      </c>
      <c r="M56" s="284">
        <v>0</v>
      </c>
      <c r="N56" s="285">
        <v>0</v>
      </c>
      <c r="O56" s="285"/>
      <c r="P56" s="284">
        <v>0</v>
      </c>
      <c r="Q56" s="285">
        <v>0</v>
      </c>
      <c r="R56" s="254"/>
      <c r="S56" s="590">
        <f>'Gemeente C'!C63+'Gemeente C'!D63-SUM(B56:Q56)</f>
        <v>1538.4615384615386</v>
      </c>
    </row>
    <row r="57" spans="1:19">
      <c r="A57" s="61" t="str">
        <f>'Gemeente A'!B64</f>
        <v>Kantoor &amp; Onderhoud</v>
      </c>
      <c r="B57" s="514">
        <v>0</v>
      </c>
      <c r="C57" s="514">
        <v>0</v>
      </c>
      <c r="D57" s="514">
        <v>0</v>
      </c>
      <c r="E57" s="514">
        <v>0</v>
      </c>
      <c r="F57" s="515">
        <v>0</v>
      </c>
      <c r="G57" s="515"/>
      <c r="H57" s="514">
        <v>0</v>
      </c>
      <c r="I57" s="514">
        <v>0</v>
      </c>
      <c r="J57" s="514">
        <v>0</v>
      </c>
      <c r="K57" s="515"/>
      <c r="L57" s="514">
        <v>0</v>
      </c>
      <c r="M57" s="514">
        <v>0</v>
      </c>
      <c r="N57" s="515">
        <v>0</v>
      </c>
      <c r="O57" s="515"/>
      <c r="P57" s="514">
        <v>0</v>
      </c>
      <c r="Q57" s="515">
        <v>0</v>
      </c>
      <c r="R57" s="589"/>
      <c r="S57" s="590">
        <f>'Gemeente C'!C64+'Gemeente C'!D64-SUM(B57:Q57)</f>
        <v>16692.307692307691</v>
      </c>
    </row>
    <row r="58" spans="1:19">
      <c r="A58" s="61" t="str">
        <f>'Gemeente A'!B65</f>
        <v>Bibliotheekautomatisering</v>
      </c>
      <c r="B58" s="514">
        <v>0</v>
      </c>
      <c r="C58" s="514">
        <v>0</v>
      </c>
      <c r="D58" s="514">
        <v>0</v>
      </c>
      <c r="E58" s="514">
        <v>0</v>
      </c>
      <c r="F58" s="515">
        <v>0</v>
      </c>
      <c r="G58" s="515"/>
      <c r="H58" s="514">
        <v>0</v>
      </c>
      <c r="I58" s="514">
        <v>0</v>
      </c>
      <c r="J58" s="514">
        <v>0</v>
      </c>
      <c r="K58" s="515"/>
      <c r="L58" s="514">
        <v>0</v>
      </c>
      <c r="M58" s="514">
        <v>0</v>
      </c>
      <c r="N58" s="515">
        <v>0</v>
      </c>
      <c r="O58" s="515"/>
      <c r="P58" s="514">
        <v>0</v>
      </c>
      <c r="Q58" s="515">
        <v>0</v>
      </c>
      <c r="R58" s="589"/>
      <c r="S58" s="590">
        <f>'Gemeente C'!C65+'Gemeente C'!D65-SUM(B58:Q58)</f>
        <v>14384.615384615385</v>
      </c>
    </row>
    <row r="59" spans="1:19">
      <c r="A59" s="61" t="str">
        <f>'Gemeente A'!B66</f>
        <v>Afschrijving automatisering</v>
      </c>
      <c r="B59" s="514">
        <v>0</v>
      </c>
      <c r="C59" s="514">
        <v>0</v>
      </c>
      <c r="D59" s="514">
        <v>0</v>
      </c>
      <c r="E59" s="514">
        <v>0</v>
      </c>
      <c r="F59" s="515">
        <v>0</v>
      </c>
      <c r="G59" s="515"/>
      <c r="H59" s="514">
        <v>0</v>
      </c>
      <c r="I59" s="514">
        <v>0</v>
      </c>
      <c r="J59" s="514">
        <v>0</v>
      </c>
      <c r="K59" s="515"/>
      <c r="L59" s="514">
        <v>0</v>
      </c>
      <c r="M59" s="514">
        <v>0</v>
      </c>
      <c r="N59" s="515">
        <v>0</v>
      </c>
      <c r="O59" s="515"/>
      <c r="P59" s="514">
        <v>0</v>
      </c>
      <c r="Q59" s="515">
        <v>0</v>
      </c>
      <c r="R59" s="589"/>
      <c r="S59" s="590">
        <f>'Gemeente C'!C66+'Gemeente C'!D66-SUM(B59:Q59)</f>
        <v>0</v>
      </c>
    </row>
    <row r="60" spans="1:19">
      <c r="A60" s="61" t="str">
        <f>'Gemeente A'!B67</f>
        <v>Overige automatiseringskosten</v>
      </c>
      <c r="B60" s="514">
        <v>0</v>
      </c>
      <c r="C60" s="514">
        <v>0</v>
      </c>
      <c r="D60" s="514">
        <v>0</v>
      </c>
      <c r="E60" s="514">
        <v>0</v>
      </c>
      <c r="F60" s="515">
        <v>0</v>
      </c>
      <c r="G60" s="515"/>
      <c r="H60" s="514">
        <v>0</v>
      </c>
      <c r="I60" s="514">
        <v>0</v>
      </c>
      <c r="J60" s="514">
        <v>0</v>
      </c>
      <c r="K60" s="515"/>
      <c r="L60" s="514">
        <v>0</v>
      </c>
      <c r="M60" s="514">
        <v>0</v>
      </c>
      <c r="N60" s="515">
        <v>0</v>
      </c>
      <c r="O60" s="515"/>
      <c r="P60" s="514">
        <v>0</v>
      </c>
      <c r="Q60" s="515">
        <v>0</v>
      </c>
      <c r="R60" s="589"/>
      <c r="S60" s="590">
        <f>'Gemeente C'!C67+'Gemeente C'!D67-SUM(B60:Q60)</f>
        <v>7153.8461538461543</v>
      </c>
    </row>
    <row r="61" spans="1:19" s="252" customFormat="1">
      <c r="A61" s="64" t="str">
        <f>'Gemeente A'!A68</f>
        <v>Automatisering</v>
      </c>
      <c r="B61" s="255">
        <f>SUM(B56:B60)</f>
        <v>0</v>
      </c>
      <c r="C61" s="255">
        <f t="shared" ref="C61:F61" si="37">SUM(C56:C60)</f>
        <v>0</v>
      </c>
      <c r="D61" s="255">
        <f t="shared" si="37"/>
        <v>0</v>
      </c>
      <c r="E61" s="255">
        <f t="shared" si="37"/>
        <v>0</v>
      </c>
      <c r="F61" s="256">
        <f t="shared" si="37"/>
        <v>0</v>
      </c>
      <c r="G61" s="256"/>
      <c r="H61" s="255">
        <f t="shared" ref="H61:J61" si="38">SUM(H56:H60)</f>
        <v>0</v>
      </c>
      <c r="I61" s="255">
        <f t="shared" si="38"/>
        <v>0</v>
      </c>
      <c r="J61" s="255">
        <f t="shared" si="38"/>
        <v>0</v>
      </c>
      <c r="K61" s="256"/>
      <c r="L61" s="255">
        <f t="shared" ref="L61:N61" si="39">SUM(L56:L60)</f>
        <v>0</v>
      </c>
      <c r="M61" s="255">
        <f t="shared" si="39"/>
        <v>0</v>
      </c>
      <c r="N61" s="597">
        <f t="shared" si="39"/>
        <v>0</v>
      </c>
      <c r="O61" s="256"/>
      <c r="P61" s="255">
        <f>SUM(P56:P60)</f>
        <v>0</v>
      </c>
      <c r="Q61" s="256">
        <f t="shared" ref="Q61" si="40">SUM(Q56:Q60)</f>
        <v>0</v>
      </c>
      <c r="R61" s="254"/>
      <c r="S61" s="256">
        <f>SUM(S57:S60)</f>
        <v>38230.769230769234</v>
      </c>
    </row>
    <row r="62" spans="1:19">
      <c r="A62" s="61" t="str">
        <f>'Gemeente A'!B69</f>
        <v>Media</v>
      </c>
      <c r="B62" s="514">
        <v>0</v>
      </c>
      <c r="C62" s="514">
        <v>0</v>
      </c>
      <c r="D62" s="514">
        <v>0</v>
      </c>
      <c r="E62" s="514">
        <v>0</v>
      </c>
      <c r="F62" s="515">
        <v>0</v>
      </c>
      <c r="G62" s="515"/>
      <c r="H62" s="514">
        <v>0</v>
      </c>
      <c r="I62" s="514">
        <v>0</v>
      </c>
      <c r="J62" s="514">
        <v>0</v>
      </c>
      <c r="K62" s="515"/>
      <c r="L62" s="514">
        <v>0</v>
      </c>
      <c r="M62" s="514">
        <v>0</v>
      </c>
      <c r="N62" s="515">
        <v>0</v>
      </c>
      <c r="O62" s="515"/>
      <c r="P62" s="514">
        <v>14500</v>
      </c>
      <c r="Q62" s="515">
        <v>15000</v>
      </c>
      <c r="R62" s="589"/>
      <c r="S62" s="590">
        <f>'Gemeente C'!C69+'Gemeente C'!D69-SUM(B62:Q62)</f>
        <v>0</v>
      </c>
    </row>
    <row r="63" spans="1:19">
      <c r="A63" s="61" t="str">
        <f>'Gemeente A'!B70</f>
        <v>Tijdschriften &amp; Abonnementen</v>
      </c>
      <c r="B63" s="514">
        <v>0</v>
      </c>
      <c r="C63" s="514">
        <v>0</v>
      </c>
      <c r="D63" s="514">
        <v>0</v>
      </c>
      <c r="E63" s="514">
        <v>0</v>
      </c>
      <c r="F63" s="515">
        <v>0</v>
      </c>
      <c r="G63" s="515"/>
      <c r="H63" s="514">
        <v>0</v>
      </c>
      <c r="I63" s="514">
        <v>0</v>
      </c>
      <c r="J63" s="514">
        <v>0</v>
      </c>
      <c r="K63" s="515"/>
      <c r="L63" s="514">
        <v>0</v>
      </c>
      <c r="M63" s="514">
        <v>0</v>
      </c>
      <c r="N63" s="515">
        <v>0</v>
      </c>
      <c r="O63" s="515"/>
      <c r="P63" s="514">
        <v>0</v>
      </c>
      <c r="Q63" s="515">
        <v>5000</v>
      </c>
      <c r="R63" s="589"/>
      <c r="S63" s="590">
        <f>'Gemeente C'!C70+'Gemeente C'!D70-SUM(B63:Q63)</f>
        <v>5000</v>
      </c>
    </row>
    <row r="64" spans="1:19">
      <c r="A64" s="61" t="str">
        <f>'Gemeente A'!B71</f>
        <v>Kosten leenrecht</v>
      </c>
      <c r="B64" s="514">
        <v>0</v>
      </c>
      <c r="C64" s="514">
        <v>0</v>
      </c>
      <c r="D64" s="514">
        <v>0</v>
      </c>
      <c r="E64" s="514">
        <v>0</v>
      </c>
      <c r="F64" s="515">
        <v>0</v>
      </c>
      <c r="G64" s="515"/>
      <c r="H64" s="514">
        <v>0</v>
      </c>
      <c r="I64" s="514">
        <v>0</v>
      </c>
      <c r="J64" s="514">
        <v>0</v>
      </c>
      <c r="K64" s="515"/>
      <c r="L64" s="514">
        <v>0</v>
      </c>
      <c r="M64" s="514">
        <v>0</v>
      </c>
      <c r="N64" s="515">
        <v>0</v>
      </c>
      <c r="O64" s="515"/>
      <c r="P64" s="514">
        <v>7500</v>
      </c>
      <c r="Q64" s="515">
        <v>10000</v>
      </c>
      <c r="R64" s="589"/>
      <c r="S64" s="590">
        <f>'Gemeente C'!C71+'Gemeente C'!D71-SUM(B64:Q64)</f>
        <v>0</v>
      </c>
    </row>
    <row r="65" spans="1:19">
      <c r="A65" s="61" t="str">
        <f>'Gemeente A'!B72</f>
        <v>Centraal collectioneren &amp; innovatiebijdragen</v>
      </c>
      <c r="B65" s="514">
        <v>0</v>
      </c>
      <c r="C65" s="514">
        <v>0</v>
      </c>
      <c r="D65" s="514">
        <v>0</v>
      </c>
      <c r="E65" s="514">
        <v>0</v>
      </c>
      <c r="F65" s="515">
        <v>0</v>
      </c>
      <c r="G65" s="515"/>
      <c r="H65" s="514">
        <v>0</v>
      </c>
      <c r="I65" s="514">
        <v>0</v>
      </c>
      <c r="J65" s="514">
        <v>0</v>
      </c>
      <c r="K65" s="515"/>
      <c r="L65" s="514">
        <v>0</v>
      </c>
      <c r="M65" s="514">
        <v>0</v>
      </c>
      <c r="N65" s="515">
        <v>0</v>
      </c>
      <c r="O65" s="515"/>
      <c r="P65" s="514">
        <v>0</v>
      </c>
      <c r="Q65" s="515">
        <v>0</v>
      </c>
      <c r="R65" s="589"/>
      <c r="S65" s="590">
        <f>'Gemeente C'!C72+'Gemeente C'!D72-SUM(B65:Q65)</f>
        <v>0</v>
      </c>
    </row>
    <row r="66" spans="1:19">
      <c r="A66" s="61" t="str">
        <f>'Gemeente A'!B73</f>
        <v>Overige media kosten</v>
      </c>
      <c r="B66" s="514">
        <v>0</v>
      </c>
      <c r="C66" s="514">
        <v>0</v>
      </c>
      <c r="D66" s="514">
        <v>0</v>
      </c>
      <c r="E66" s="514">
        <v>0</v>
      </c>
      <c r="F66" s="515">
        <v>0</v>
      </c>
      <c r="G66" s="515"/>
      <c r="H66" s="514">
        <v>0</v>
      </c>
      <c r="I66" s="514">
        <v>0</v>
      </c>
      <c r="J66" s="514">
        <v>0</v>
      </c>
      <c r="K66" s="515"/>
      <c r="L66" s="514">
        <v>0</v>
      </c>
      <c r="M66" s="514">
        <v>0</v>
      </c>
      <c r="N66" s="515">
        <v>0</v>
      </c>
      <c r="O66" s="515"/>
      <c r="P66" s="514">
        <v>0</v>
      </c>
      <c r="Q66" s="515">
        <v>0</v>
      </c>
      <c r="R66" s="589"/>
      <c r="S66" s="590">
        <f>'Gemeente C'!C73+'Gemeente C'!D73-SUM(B66:Q66)</f>
        <v>24923.076923076922</v>
      </c>
    </row>
    <row r="67" spans="1:19">
      <c r="A67" s="64" t="str">
        <f>'Gemeente A'!A74</f>
        <v>Collectie en media</v>
      </c>
      <c r="B67" s="255">
        <f>SUM(B62:B66)</f>
        <v>0</v>
      </c>
      <c r="C67" s="255">
        <f t="shared" ref="C67:F67" si="41">SUM(C62:C66)</f>
        <v>0</v>
      </c>
      <c r="D67" s="255">
        <f t="shared" si="41"/>
        <v>0</v>
      </c>
      <c r="E67" s="255">
        <f t="shared" si="41"/>
        <v>0</v>
      </c>
      <c r="F67" s="256">
        <f t="shared" si="41"/>
        <v>0</v>
      </c>
      <c r="G67" s="256"/>
      <c r="H67" s="255">
        <f t="shared" ref="H67:J67" si="42">SUM(H62:H66)</f>
        <v>0</v>
      </c>
      <c r="I67" s="255">
        <f t="shared" si="42"/>
        <v>0</v>
      </c>
      <c r="J67" s="255">
        <f t="shared" si="42"/>
        <v>0</v>
      </c>
      <c r="K67" s="256"/>
      <c r="L67" s="255">
        <f t="shared" ref="L67:N67" si="43">SUM(L62:L66)</f>
        <v>0</v>
      </c>
      <c r="M67" s="255">
        <f t="shared" si="43"/>
        <v>0</v>
      </c>
      <c r="N67" s="597">
        <f t="shared" si="43"/>
        <v>0</v>
      </c>
      <c r="O67" s="256"/>
      <c r="P67" s="255">
        <f>SUM(P62:P66)</f>
        <v>22000</v>
      </c>
      <c r="Q67" s="256">
        <f t="shared" ref="Q67" si="44">SUM(Q62:Q66)</f>
        <v>30000</v>
      </c>
      <c r="R67" s="254"/>
      <c r="S67" s="256">
        <f>SUM(S62:S66)</f>
        <v>29923.076923076922</v>
      </c>
    </row>
    <row r="68" spans="1:19">
      <c r="A68" s="61" t="str">
        <f>'Gemeente A'!B75</f>
        <v>Kosten activiteiten</v>
      </c>
      <c r="B68" s="514">
        <v>2500</v>
      </c>
      <c r="C68" s="514">
        <v>2500</v>
      </c>
      <c r="D68" s="514">
        <v>2500</v>
      </c>
      <c r="E68" s="514">
        <v>2500</v>
      </c>
      <c r="F68" s="515">
        <v>2500</v>
      </c>
      <c r="G68" s="515"/>
      <c r="H68" s="514">
        <v>1000</v>
      </c>
      <c r="I68" s="514">
        <v>1000</v>
      </c>
      <c r="J68" s="514">
        <v>1000</v>
      </c>
      <c r="K68" s="515"/>
      <c r="L68" s="514">
        <v>1000</v>
      </c>
      <c r="M68" s="514">
        <v>1000</v>
      </c>
      <c r="N68" s="515">
        <v>1000</v>
      </c>
      <c r="O68" s="515"/>
      <c r="P68" s="514">
        <v>0</v>
      </c>
      <c r="Q68" s="515">
        <v>0</v>
      </c>
      <c r="R68" s="589"/>
      <c r="S68" s="590">
        <f>'Gemeente C'!C75+'Gemeente C'!D75-SUM(B68:Q68)</f>
        <v>6307.6923076923085</v>
      </c>
    </row>
    <row r="69" spans="1:19">
      <c r="A69" s="61" t="str">
        <f>'Gemeente A'!B76</f>
        <v>Overige specifieke kosten</v>
      </c>
      <c r="B69" s="514">
        <v>0</v>
      </c>
      <c r="C69" s="514">
        <v>0</v>
      </c>
      <c r="D69" s="514">
        <v>0</v>
      </c>
      <c r="E69" s="514">
        <v>0</v>
      </c>
      <c r="F69" s="515">
        <v>0</v>
      </c>
      <c r="G69" s="515"/>
      <c r="H69" s="514">
        <v>0</v>
      </c>
      <c r="I69" s="514">
        <v>0</v>
      </c>
      <c r="J69" s="514">
        <v>0</v>
      </c>
      <c r="K69" s="515"/>
      <c r="L69" s="514">
        <v>0</v>
      </c>
      <c r="M69" s="514">
        <v>0</v>
      </c>
      <c r="N69" s="515">
        <v>0</v>
      </c>
      <c r="O69" s="515"/>
      <c r="P69" s="514">
        <v>0</v>
      </c>
      <c r="Q69" s="515">
        <v>0</v>
      </c>
      <c r="R69" s="589"/>
      <c r="S69" s="590">
        <f>'Gemeente C'!C76+'Gemeente C'!D76-SUM(B69:Q69)</f>
        <v>1538.4615384615386</v>
      </c>
    </row>
    <row r="70" spans="1:19" s="252" customFormat="1">
      <c r="A70" s="64" t="str">
        <f>'Gemeente A'!A77</f>
        <v>Specifieke kosten</v>
      </c>
      <c r="B70" s="255">
        <f>SUM(B68:B69)</f>
        <v>2500</v>
      </c>
      <c r="C70" s="255">
        <f t="shared" ref="C70:F70" si="45">SUM(C68:C69)</f>
        <v>2500</v>
      </c>
      <c r="D70" s="255">
        <f t="shared" si="45"/>
        <v>2500</v>
      </c>
      <c r="E70" s="255">
        <f t="shared" si="45"/>
        <v>2500</v>
      </c>
      <c r="F70" s="256">
        <f t="shared" si="45"/>
        <v>2500</v>
      </c>
      <c r="G70" s="256"/>
      <c r="H70" s="255">
        <f t="shared" ref="H70:J70" si="46">SUM(H68:H69)</f>
        <v>1000</v>
      </c>
      <c r="I70" s="255">
        <f t="shared" si="46"/>
        <v>1000</v>
      </c>
      <c r="J70" s="255">
        <f t="shared" si="46"/>
        <v>1000</v>
      </c>
      <c r="K70" s="256"/>
      <c r="L70" s="255">
        <f t="shared" ref="L70:N70" si="47">SUM(L68:L69)</f>
        <v>1000</v>
      </c>
      <c r="M70" s="255">
        <f t="shared" si="47"/>
        <v>1000</v>
      </c>
      <c r="N70" s="256">
        <f t="shared" si="47"/>
        <v>1000</v>
      </c>
      <c r="O70" s="256"/>
      <c r="P70" s="255">
        <f>SUM(P68:P69)</f>
        <v>0</v>
      </c>
      <c r="Q70" s="256">
        <f t="shared" ref="Q70" si="48">SUM(Q68:Q69)</f>
        <v>0</v>
      </c>
      <c r="R70" s="254"/>
      <c r="S70" s="256">
        <f>SUM(S68:S69)</f>
        <v>7846.1538461538476</v>
      </c>
    </row>
    <row r="71" spans="1:19" s="252" customFormat="1">
      <c r="A71" s="64" t="str">
        <f>'Gemeente A'!A78</f>
        <v>Diverse kosten</v>
      </c>
      <c r="B71" s="284">
        <v>0</v>
      </c>
      <c r="C71" s="284">
        <v>0</v>
      </c>
      <c r="D71" s="284">
        <v>0</v>
      </c>
      <c r="E71" s="284">
        <v>0</v>
      </c>
      <c r="F71" s="285">
        <v>0</v>
      </c>
      <c r="G71" s="285"/>
      <c r="H71" s="284">
        <v>0</v>
      </c>
      <c r="I71" s="284">
        <v>0</v>
      </c>
      <c r="J71" s="284">
        <v>0</v>
      </c>
      <c r="K71" s="285"/>
      <c r="L71" s="284">
        <v>0</v>
      </c>
      <c r="M71" s="284">
        <v>0</v>
      </c>
      <c r="N71" s="285">
        <v>0</v>
      </c>
      <c r="O71" s="285"/>
      <c r="P71" s="284">
        <v>0</v>
      </c>
      <c r="Q71" s="285">
        <v>0</v>
      </c>
      <c r="R71" s="254"/>
      <c r="S71" s="590">
        <f>'Gemeente C'!C78+'Gemeente C'!D78-SUM(B71:Q71)</f>
        <v>230.76923076923077</v>
      </c>
    </row>
    <row r="72" spans="1:19">
      <c r="A72" s="61" t="str">
        <f>'Gemeente A'!B79</f>
        <v>Afschrijvingskosten</v>
      </c>
      <c r="B72" s="514">
        <v>0</v>
      </c>
      <c r="C72" s="514">
        <v>0</v>
      </c>
      <c r="D72" s="514">
        <v>0</v>
      </c>
      <c r="E72" s="514">
        <v>0</v>
      </c>
      <c r="F72" s="515">
        <v>0</v>
      </c>
      <c r="G72" s="515"/>
      <c r="H72" s="514">
        <v>0</v>
      </c>
      <c r="I72" s="514">
        <v>0</v>
      </c>
      <c r="J72" s="514">
        <v>0</v>
      </c>
      <c r="K72" s="515"/>
      <c r="L72" s="514">
        <v>0</v>
      </c>
      <c r="M72" s="514">
        <v>0</v>
      </c>
      <c r="N72" s="515">
        <v>0</v>
      </c>
      <c r="O72" s="515"/>
      <c r="P72" s="514">
        <v>0</v>
      </c>
      <c r="Q72" s="515">
        <v>0</v>
      </c>
      <c r="R72" s="589"/>
      <c r="S72" s="590">
        <f>'Gemeente C'!C79+'Gemeente C'!D79-SUM(B72:Q72)</f>
        <v>6153.8461538461543</v>
      </c>
    </row>
    <row r="73" spans="1:19">
      <c r="A73" s="61" t="str">
        <f>'Gemeente A'!B80</f>
        <v>Bank- en rentekosten</v>
      </c>
      <c r="B73" s="514">
        <v>0</v>
      </c>
      <c r="C73" s="514">
        <v>0</v>
      </c>
      <c r="D73" s="514">
        <v>0</v>
      </c>
      <c r="E73" s="514">
        <v>0</v>
      </c>
      <c r="F73" s="515">
        <v>0</v>
      </c>
      <c r="G73" s="515"/>
      <c r="H73" s="514">
        <v>0</v>
      </c>
      <c r="I73" s="514">
        <v>0</v>
      </c>
      <c r="J73" s="514">
        <v>0</v>
      </c>
      <c r="K73" s="515"/>
      <c r="L73" s="514">
        <v>0</v>
      </c>
      <c r="M73" s="514">
        <v>0</v>
      </c>
      <c r="N73" s="515">
        <v>0</v>
      </c>
      <c r="O73" s="515"/>
      <c r="P73" s="514">
        <v>0</v>
      </c>
      <c r="Q73" s="515">
        <v>0</v>
      </c>
      <c r="R73" s="589"/>
      <c r="S73" s="590">
        <f>'Gemeente C'!C80+'Gemeente C'!D80-SUM(B73:Q73)</f>
        <v>615.38461538461547</v>
      </c>
    </row>
    <row r="74" spans="1:19" s="252" customFormat="1">
      <c r="A74" s="64" t="str">
        <f>'Gemeente A'!A81</f>
        <v>Afschrijvingen en Rente</v>
      </c>
      <c r="B74" s="255">
        <f>SUM(B71:B73)</f>
        <v>0</v>
      </c>
      <c r="C74" s="255">
        <f t="shared" ref="C74:F74" si="49">SUM(C71:C73)</f>
        <v>0</v>
      </c>
      <c r="D74" s="255">
        <f t="shared" si="49"/>
        <v>0</v>
      </c>
      <c r="E74" s="255">
        <f t="shared" si="49"/>
        <v>0</v>
      </c>
      <c r="F74" s="256">
        <f t="shared" si="49"/>
        <v>0</v>
      </c>
      <c r="G74" s="256"/>
      <c r="H74" s="255">
        <f t="shared" ref="H74:J74" si="50">SUM(H71:H73)</f>
        <v>0</v>
      </c>
      <c r="I74" s="255">
        <f t="shared" si="50"/>
        <v>0</v>
      </c>
      <c r="J74" s="255">
        <f t="shared" si="50"/>
        <v>0</v>
      </c>
      <c r="K74" s="256"/>
      <c r="L74" s="255">
        <f t="shared" ref="L74:N74" si="51">SUM(L71:L73)</f>
        <v>0</v>
      </c>
      <c r="M74" s="255">
        <f t="shared" si="51"/>
        <v>0</v>
      </c>
      <c r="N74" s="256">
        <f t="shared" si="51"/>
        <v>0</v>
      </c>
      <c r="O74" s="256"/>
      <c r="P74" s="255">
        <f>SUM(P71:P73)</f>
        <v>0</v>
      </c>
      <c r="Q74" s="256">
        <f t="shared" ref="Q74" si="52">SUM(Q71:Q73)</f>
        <v>0</v>
      </c>
      <c r="R74" s="254"/>
      <c r="S74" s="256">
        <f>SUM(S72:S73)</f>
        <v>6769.2307692307695</v>
      </c>
    </row>
    <row r="75" spans="1:19">
      <c r="A75" s="61" t="str">
        <f>'Gemeente A'!B82</f>
        <v>Vrije Rubriek 1</v>
      </c>
      <c r="B75" s="514">
        <v>0</v>
      </c>
      <c r="C75" s="514">
        <v>0</v>
      </c>
      <c r="D75" s="514">
        <v>0</v>
      </c>
      <c r="E75" s="514">
        <v>0</v>
      </c>
      <c r="F75" s="515">
        <v>0</v>
      </c>
      <c r="G75" s="515"/>
      <c r="H75" s="514">
        <v>0</v>
      </c>
      <c r="I75" s="514">
        <v>0</v>
      </c>
      <c r="J75" s="514">
        <v>0</v>
      </c>
      <c r="K75" s="515"/>
      <c r="L75" s="514">
        <v>0</v>
      </c>
      <c r="M75" s="514">
        <v>0</v>
      </c>
      <c r="N75" s="515">
        <v>0</v>
      </c>
      <c r="O75" s="515"/>
      <c r="P75" s="514">
        <v>0</v>
      </c>
      <c r="Q75" s="515">
        <v>0</v>
      </c>
      <c r="R75" s="589"/>
      <c r="S75" s="590">
        <f>'Gemeente C'!C82+'Gemeente C'!D82-SUM(B75:Q75)</f>
        <v>0</v>
      </c>
    </row>
    <row r="76" spans="1:19">
      <c r="A76" s="61" t="str">
        <f>'Gemeente A'!B83</f>
        <v>Vrije Rubriek 1 overig</v>
      </c>
      <c r="B76" s="514">
        <v>0</v>
      </c>
      <c r="C76" s="514">
        <v>0</v>
      </c>
      <c r="D76" s="514">
        <v>0</v>
      </c>
      <c r="E76" s="514">
        <v>0</v>
      </c>
      <c r="F76" s="515">
        <v>0</v>
      </c>
      <c r="G76" s="515"/>
      <c r="H76" s="514">
        <v>0</v>
      </c>
      <c r="I76" s="514">
        <v>0</v>
      </c>
      <c r="J76" s="514">
        <v>0</v>
      </c>
      <c r="K76" s="515"/>
      <c r="L76" s="514">
        <v>0</v>
      </c>
      <c r="M76" s="514">
        <v>0</v>
      </c>
      <c r="N76" s="515">
        <v>0</v>
      </c>
      <c r="O76" s="515"/>
      <c r="P76" s="514">
        <v>0</v>
      </c>
      <c r="Q76" s="515">
        <v>0</v>
      </c>
      <c r="R76" s="589"/>
      <c r="S76" s="590">
        <f>'Gemeente C'!C83+'Gemeente C'!D83-SUM(B76:Q76)</f>
        <v>0</v>
      </c>
    </row>
    <row r="77" spans="1:19" s="252" customFormat="1">
      <c r="A77" s="64" t="str">
        <f>'Gemeente A'!A84</f>
        <v>Kosten Vrije Rubriek 1</v>
      </c>
      <c r="B77" s="255">
        <f>SUM(B75:B76)</f>
        <v>0</v>
      </c>
      <c r="C77" s="255">
        <f t="shared" ref="C77:F77" si="53">SUM(C75:C76)</f>
        <v>0</v>
      </c>
      <c r="D77" s="255">
        <f t="shared" si="53"/>
        <v>0</v>
      </c>
      <c r="E77" s="255">
        <f t="shared" si="53"/>
        <v>0</v>
      </c>
      <c r="F77" s="256">
        <f t="shared" si="53"/>
        <v>0</v>
      </c>
      <c r="G77" s="256"/>
      <c r="H77" s="255">
        <f t="shared" ref="H77:J77" si="54">SUM(H75:H76)</f>
        <v>0</v>
      </c>
      <c r="I77" s="255">
        <f t="shared" si="54"/>
        <v>0</v>
      </c>
      <c r="J77" s="255">
        <f t="shared" si="54"/>
        <v>0</v>
      </c>
      <c r="K77" s="256"/>
      <c r="L77" s="255">
        <f t="shared" ref="L77:N77" si="55">SUM(L75:L76)</f>
        <v>0</v>
      </c>
      <c r="M77" s="255">
        <f t="shared" si="55"/>
        <v>0</v>
      </c>
      <c r="N77" s="256">
        <f t="shared" si="55"/>
        <v>0</v>
      </c>
      <c r="O77" s="256"/>
      <c r="P77" s="255">
        <f>SUM(P75:P76)</f>
        <v>0</v>
      </c>
      <c r="Q77" s="256">
        <f t="shared" ref="Q77" si="56">SUM(Q75:Q76)</f>
        <v>0</v>
      </c>
      <c r="R77" s="254"/>
      <c r="S77" s="256">
        <f>SUM(S75:S76)</f>
        <v>0</v>
      </c>
    </row>
    <row r="78" spans="1:19">
      <c r="A78" s="61" t="str">
        <f>'Gemeente A'!B85</f>
        <v>Vrije Rubriek 2</v>
      </c>
      <c r="B78" s="514">
        <v>0</v>
      </c>
      <c r="C78" s="514">
        <v>0</v>
      </c>
      <c r="D78" s="514">
        <v>0</v>
      </c>
      <c r="E78" s="514">
        <v>0</v>
      </c>
      <c r="F78" s="515">
        <v>0</v>
      </c>
      <c r="G78" s="515"/>
      <c r="H78" s="514">
        <v>0</v>
      </c>
      <c r="I78" s="514">
        <v>0</v>
      </c>
      <c r="J78" s="514">
        <v>0</v>
      </c>
      <c r="K78" s="515"/>
      <c r="L78" s="514">
        <v>0</v>
      </c>
      <c r="M78" s="514">
        <v>0</v>
      </c>
      <c r="N78" s="515">
        <v>0</v>
      </c>
      <c r="O78" s="515"/>
      <c r="P78" s="514">
        <v>0</v>
      </c>
      <c r="Q78" s="515">
        <v>0</v>
      </c>
      <c r="R78" s="589"/>
      <c r="S78" s="590">
        <f>'Gemeente C'!C85+'Gemeente C'!D85-SUM(B78:Q78)</f>
        <v>0</v>
      </c>
    </row>
    <row r="79" spans="1:19">
      <c r="A79" s="61" t="str">
        <f>'Gemeente A'!B86</f>
        <v>Vrije Rubriek 2 overig</v>
      </c>
      <c r="B79" s="514">
        <v>0</v>
      </c>
      <c r="C79" s="514">
        <v>0</v>
      </c>
      <c r="D79" s="514">
        <v>0</v>
      </c>
      <c r="E79" s="514">
        <v>0</v>
      </c>
      <c r="F79" s="515">
        <v>0</v>
      </c>
      <c r="G79" s="515"/>
      <c r="H79" s="514">
        <v>0</v>
      </c>
      <c r="I79" s="514">
        <v>0</v>
      </c>
      <c r="J79" s="514">
        <v>0</v>
      </c>
      <c r="K79" s="515"/>
      <c r="L79" s="514">
        <v>0</v>
      </c>
      <c r="M79" s="514">
        <v>0</v>
      </c>
      <c r="N79" s="515">
        <v>0</v>
      </c>
      <c r="O79" s="515"/>
      <c r="P79" s="514">
        <v>0</v>
      </c>
      <c r="Q79" s="515">
        <v>0</v>
      </c>
      <c r="R79" s="589"/>
      <c r="S79" s="590">
        <f>'Gemeente C'!C86+'Gemeente C'!D86-SUM(B79:Q79)</f>
        <v>0</v>
      </c>
    </row>
    <row r="80" spans="1:19" s="252" customFormat="1">
      <c r="A80" s="64" t="str">
        <f>'Gemeente A'!A87</f>
        <v>Kosten Vrije Rubriek 2</v>
      </c>
      <c r="B80" s="255">
        <f>SUM(B78:B79)</f>
        <v>0</v>
      </c>
      <c r="C80" s="255">
        <f t="shared" ref="C80:F80" si="57">SUM(C78:C79)</f>
        <v>0</v>
      </c>
      <c r="D80" s="255">
        <f t="shared" si="57"/>
        <v>0</v>
      </c>
      <c r="E80" s="255">
        <f t="shared" si="57"/>
        <v>0</v>
      </c>
      <c r="F80" s="256">
        <f t="shared" si="57"/>
        <v>0</v>
      </c>
      <c r="G80" s="256"/>
      <c r="H80" s="255">
        <f t="shared" ref="H80:J80" si="58">SUM(H78:H79)</f>
        <v>0</v>
      </c>
      <c r="I80" s="255">
        <f t="shared" si="58"/>
        <v>0</v>
      </c>
      <c r="J80" s="255">
        <f t="shared" si="58"/>
        <v>0</v>
      </c>
      <c r="K80" s="256"/>
      <c r="L80" s="255">
        <f t="shared" ref="L80:N80" si="59">SUM(L78:L79)</f>
        <v>0</v>
      </c>
      <c r="M80" s="255">
        <f t="shared" si="59"/>
        <v>0</v>
      </c>
      <c r="N80" s="256">
        <f t="shared" si="59"/>
        <v>0</v>
      </c>
      <c r="O80" s="256"/>
      <c r="P80" s="255">
        <f>SUM(P78:P79)</f>
        <v>0</v>
      </c>
      <c r="Q80" s="256">
        <f t="shared" ref="Q80" si="60">SUM(Q78:Q79)</f>
        <v>0</v>
      </c>
      <c r="R80" s="254"/>
      <c r="S80" s="256">
        <f>SUM(S78:S79)</f>
        <v>0</v>
      </c>
    </row>
    <row r="81" spans="1:21">
      <c r="A81" s="62"/>
      <c r="B81" s="538"/>
      <c r="C81" s="538"/>
      <c r="D81" s="538"/>
      <c r="E81" s="538"/>
      <c r="F81" s="586"/>
      <c r="G81" s="586"/>
      <c r="H81" s="538"/>
      <c r="I81" s="538"/>
      <c r="J81" s="538"/>
      <c r="K81" s="586"/>
      <c r="L81" s="538"/>
      <c r="M81" s="538"/>
      <c r="N81" s="586"/>
      <c r="O81" s="586"/>
      <c r="P81" s="538"/>
      <c r="Q81" s="586"/>
      <c r="R81" s="587"/>
      <c r="S81" s="259"/>
    </row>
    <row r="82" spans="1:21">
      <c r="A82" s="62"/>
      <c r="B82" s="538"/>
      <c r="C82" s="538"/>
      <c r="D82" s="538"/>
      <c r="E82" s="538"/>
      <c r="F82" s="586"/>
      <c r="G82" s="586"/>
      <c r="H82" s="538"/>
      <c r="I82" s="538"/>
      <c r="J82" s="538"/>
      <c r="K82" s="586"/>
      <c r="L82" s="538"/>
      <c r="M82" s="538"/>
      <c r="N82" s="586"/>
      <c r="O82" s="586"/>
      <c r="P82" s="538"/>
      <c r="Q82" s="586"/>
      <c r="R82" s="587"/>
      <c r="S82" s="259"/>
    </row>
    <row r="83" spans="1:21">
      <c r="A83" s="62"/>
      <c r="B83" s="538"/>
      <c r="C83" s="538"/>
      <c r="D83" s="538"/>
      <c r="E83" s="538"/>
      <c r="F83" s="586"/>
      <c r="G83" s="586"/>
      <c r="H83" s="538"/>
      <c r="I83" s="538"/>
      <c r="J83" s="538"/>
      <c r="K83" s="586"/>
      <c r="L83" s="538"/>
      <c r="M83" s="538"/>
      <c r="N83" s="586"/>
      <c r="O83" s="586"/>
      <c r="P83" s="538"/>
      <c r="Q83" s="586"/>
      <c r="R83" s="587"/>
      <c r="S83" s="259"/>
    </row>
    <row r="84" spans="1:21" s="252" customFormat="1" ht="15.75" thickBot="1">
      <c r="A84" s="260" t="str">
        <f>'Gemeente C'!A91</f>
        <v>Allocatie organisatielasten</v>
      </c>
      <c r="B84" s="286">
        <f>IFERROR(-$S84*('Gemeente C'!F$89/('Gemeente C'!$K$89+'Gemeente C'!$O$89+'Gemeente C'!$S$89+'Gemeente C'!$V$89)),0)</f>
        <v>17543.268673310071</v>
      </c>
      <c r="C84" s="286">
        <f>IFERROR(-$S84*('Gemeente C'!G$89/('Gemeente C'!$K$89+'Gemeente C'!$O$89+'Gemeente C'!$S$89+'Gemeente C'!$V$89)),0)</f>
        <v>17260.813144701609</v>
      </c>
      <c r="D84" s="286">
        <f>IFERROR(-$S84*('Gemeente C'!H$89/('Gemeente C'!$K$89+'Gemeente C'!$O$89+'Gemeente C'!$S$89+'Gemeente C'!$V$89)),0)</f>
        <v>12661.657951290761</v>
      </c>
      <c r="E84" s="286">
        <f>IFERROR(-$S84*('Gemeente C'!I$89/('Gemeente C'!$K$89+'Gemeente C'!$O$89+'Gemeente C'!$S$89+'Gemeente C'!$V$89)),0)</f>
        <v>12756.986692196115</v>
      </c>
      <c r="F84" s="261">
        <f>IFERROR(-$S84*('Gemeente C'!J$89/('Gemeente C'!$K$89+'Gemeente C'!$O$89+'Gemeente C'!$S$89+'Gemeente C'!$V$89)),0)</f>
        <v>12756.986692196115</v>
      </c>
      <c r="G84" s="261"/>
      <c r="H84" s="286">
        <f>IFERROR(-$S84*('Gemeente C'!L$89/('Gemeente C'!$K$89+'Gemeente C'!$O$89+'Gemeente C'!$S$89+'Gemeente C'!$V$89)),0)</f>
        <v>17996.172983484015</v>
      </c>
      <c r="I84" s="286">
        <f>IFERROR(-$S84*('Gemeente C'!M$89/('Gemeente C'!$K$89+'Gemeente C'!$O$89+'Gemeente C'!$S$89+'Gemeente C'!$V$89)),0)</f>
        <v>14278.473836247844</v>
      </c>
      <c r="J84" s="286">
        <f>IFERROR(-$S84*('Gemeente C'!N$89/('Gemeente C'!$K$89+'Gemeente C'!$O$89+'Gemeente C'!$S$89+'Gemeente C'!$V$89)),0)</f>
        <v>14278.473836247844</v>
      </c>
      <c r="K84" s="261"/>
      <c r="L84" s="286">
        <f>IFERROR(-$S84*('Gemeente C'!P$89/('Gemeente C'!$K$89+'Gemeente C'!$O$89+'Gemeente C'!$S$89+'Gemeente C'!$V$89)),0)</f>
        <v>11538.689993909406</v>
      </c>
      <c r="M84" s="286">
        <f>IFERROR(-$S84*('Gemeente C'!Q$89/('Gemeente C'!$K$89+'Gemeente C'!$O$89+'Gemeente C'!$S$89+'Gemeente C'!$V$89)),0)</f>
        <v>10980.840324907696</v>
      </c>
      <c r="N84" s="261">
        <f>IFERROR(-$S84*('Gemeente C'!R$89/('Gemeente C'!$K$89+'Gemeente C'!$O$89+'Gemeente C'!$S$89+'Gemeente C'!$V$89)),0)</f>
        <v>8305.1829317059255</v>
      </c>
      <c r="O84" s="261"/>
      <c r="P84" s="286">
        <f>IFERROR(-$S84*('Gemeente C'!T$89/('Gemeente C'!$K$89+'Gemeente C'!$O$89+'Gemeente C'!$S$89+'Gemeente C'!$V$89)),0)</f>
        <v>64256.245663286209</v>
      </c>
      <c r="Q84" s="261">
        <f>IFERROR(-$S84*('Gemeente C'!U$89/('Gemeente C'!$K$89+'Gemeente C'!$O$89+'Gemeente C'!$S$89+'Gemeente C'!$V$89)),0)</f>
        <v>69474.012314177904</v>
      </c>
      <c r="R84" s="264"/>
      <c r="S84" s="261">
        <f>-S36-S45-S50-S55-S56-S61-S67-S70-S71-S74-S77-S80</f>
        <v>-284087.80503766151</v>
      </c>
      <c r="U84" s="265">
        <f>S84+SUM(B84:Q84)</f>
        <v>0</v>
      </c>
    </row>
    <row r="85" spans="1:21">
      <c r="A85" s="62"/>
      <c r="B85" s="593"/>
      <c r="C85" s="593"/>
      <c r="D85" s="593"/>
      <c r="E85" s="593"/>
      <c r="F85" s="586"/>
      <c r="G85" s="586"/>
      <c r="H85" s="593"/>
      <c r="I85" s="593"/>
      <c r="J85" s="593"/>
      <c r="K85" s="586"/>
      <c r="L85" s="593"/>
      <c r="M85" s="593"/>
      <c r="N85" s="586"/>
      <c r="O85" s="586"/>
      <c r="P85" s="593"/>
      <c r="Q85" s="586"/>
      <c r="R85" s="587"/>
      <c r="S85" s="259"/>
    </row>
    <row r="86" spans="1:21" s="252" customFormat="1" ht="15.75" thickBot="1">
      <c r="A86" s="260" t="str">
        <f>'Gemeente C'!A97</f>
        <v>Allocatie organisatieopbrengsten</v>
      </c>
      <c r="B86" s="286">
        <f>IFERROR(-$S86*('Gemeente C'!F$89/('Gemeente C'!$K$89+'Gemeente C'!$O$89+'Gemeente C'!$S$89+'Gemeente C'!$V$89)),0)</f>
        <v>22231.072965467029</v>
      </c>
      <c r="C86" s="286">
        <f>IFERROR(-$S86*('Gemeente C'!G$89/('Gemeente C'!$K$89+'Gemeente C'!$O$89+'Gemeente C'!$S$89+'Gemeente C'!$V$89)),0)</f>
        <v>21873.141408758478</v>
      </c>
      <c r="D86" s="286">
        <f>IFERROR(-$S86*('Gemeente C'!H$89/('Gemeente C'!$K$89+'Gemeente C'!$O$89+'Gemeente C'!$S$89+'Gemeente C'!$V$89)),0)</f>
        <v>16045.028268145456</v>
      </c>
      <c r="E86" s="286">
        <f>IFERROR(-$S86*('Gemeente C'!I$89/('Gemeente C'!$K$89+'Gemeente C'!$O$89+'Gemeente C'!$S$89+'Gemeente C'!$V$89)),0)</f>
        <v>16165.83016853459</v>
      </c>
      <c r="F86" s="261">
        <f>IFERROR(-$S86*('Gemeente C'!J$89/('Gemeente C'!$K$89+'Gemeente C'!$O$89+'Gemeente C'!$S$89+'Gemeente C'!$V$89)),0)</f>
        <v>16165.83016853459</v>
      </c>
      <c r="G86" s="261"/>
      <c r="H86" s="286">
        <f>IFERROR(-$S86*('Gemeente C'!L$89/('Gemeente C'!$K$89+'Gemeente C'!$O$89+'Gemeente C'!$S$89+'Gemeente C'!$V$89)),0)</f>
        <v>22804.999578195107</v>
      </c>
      <c r="I86" s="286">
        <f>IFERROR(-$S86*('Gemeente C'!M$89/('Gemeente C'!$K$89+'Gemeente C'!$O$89+'Gemeente C'!$S$89+'Gemeente C'!$V$89)),0)</f>
        <v>18093.87974386222</v>
      </c>
      <c r="J86" s="286">
        <f>IFERROR(-$S86*('Gemeente C'!N$89/('Gemeente C'!$K$89+'Gemeente C'!$O$89+'Gemeente C'!$S$89+'Gemeente C'!$V$89)),0)</f>
        <v>18093.87974386222</v>
      </c>
      <c r="K86" s="261"/>
      <c r="L86" s="286">
        <f>IFERROR(-$S86*('Gemeente C'!P$89/('Gemeente C'!$K$89+'Gemeente C'!$O$89+'Gemeente C'!$S$89+'Gemeente C'!$V$89)),0)</f>
        <v>14621.98772403025</v>
      </c>
      <c r="M86" s="286">
        <f>IFERROR(-$S86*('Gemeente C'!Q$89/('Gemeente C'!$K$89+'Gemeente C'!$O$89+'Gemeente C'!$S$89+'Gemeente C'!$V$89)),0)</f>
        <v>13915.072899530862</v>
      </c>
      <c r="N86" s="261">
        <f>IFERROR(-$S86*('Gemeente C'!R$89/('Gemeente C'!$K$89+'Gemeente C'!$O$89+'Gemeente C'!$S$89+'Gemeente C'!$V$89)),0)</f>
        <v>10524.442803934393</v>
      </c>
      <c r="O86" s="261"/>
      <c r="P86" s="286">
        <f>IFERROR(-$S86*('Gemeente C'!T$89/('Gemeente C'!$K$89+'Gemeente C'!$O$89+'Gemeente C'!$S$89+'Gemeente C'!$V$89)),0)</f>
        <v>81426.404191184454</v>
      </c>
      <c r="Q86" s="261">
        <f>IFERROR(-$S86*('Gemeente C'!U$89/('Gemeente C'!$K$89+'Gemeente C'!$O$89+'Gemeente C'!$S$89+'Gemeente C'!$V$89)),0)</f>
        <v>88038.430335960336</v>
      </c>
      <c r="R86" s="264"/>
      <c r="S86" s="261">
        <f>-((S8+S13+S16+S19+S23+S27))</f>
        <v>-360000</v>
      </c>
      <c r="U86" s="265">
        <f>S86+SUM(B86:Q86)</f>
        <v>0</v>
      </c>
    </row>
    <row r="88" spans="1:21">
      <c r="B88" s="538"/>
      <c r="C88" s="538"/>
      <c r="D88" s="538"/>
      <c r="E88" s="538"/>
      <c r="F88" s="538"/>
      <c r="G88" s="538"/>
      <c r="H88" s="538"/>
      <c r="I88" s="538"/>
      <c r="J88" s="538"/>
      <c r="K88" s="538"/>
      <c r="L88" s="538"/>
      <c r="M88" s="538"/>
      <c r="N88" s="538"/>
      <c r="O88" s="538"/>
      <c r="P88" s="538"/>
      <c r="Q88" s="538"/>
      <c r="R88" s="538"/>
      <c r="S88" s="105"/>
    </row>
  </sheetData>
  <pageMargins left="0.39370078740157483" right="0" top="0.55118110236220474" bottom="0.55118110236220474" header="0.11811023622047245" footer="0.11811023622047245"/>
  <pageSetup paperSize="9" scale="3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55C02-B542-4914-898B-9F0AB1A9A3C1}">
  <sheetPr>
    <tabColor theme="7" tint="0.79998168889431442"/>
    <pageSetUpPr fitToPage="1"/>
  </sheetPr>
  <dimension ref="A1:U88"/>
  <sheetViews>
    <sheetView zoomScale="80" zoomScaleNormal="80" workbookViewId="0">
      <pane xSplit="1" ySplit="2" topLeftCell="B3" activePane="bottomRight" state="frozen"/>
      <selection pane="topRight" activeCell="S85" sqref="S85"/>
      <selection pane="bottomLeft" activeCell="S85" sqref="S85"/>
      <selection pane="bottomRight" activeCell="J77" sqref="J76:J77"/>
    </sheetView>
  </sheetViews>
  <sheetFormatPr defaultColWidth="9.140625" defaultRowHeight="15"/>
  <cols>
    <col min="1" max="1" width="35.140625" style="238" customWidth="1"/>
    <col min="2" max="2" width="15" style="249" customWidth="1"/>
    <col min="3" max="3" width="11.42578125" style="249" customWidth="1"/>
    <col min="4" max="4" width="14" style="249" bestFit="1" customWidth="1"/>
    <col min="5" max="5" width="15.7109375" style="249" customWidth="1"/>
    <col min="6" max="6" width="15.140625" style="249" customWidth="1"/>
    <col min="7" max="7" width="1.85546875" style="249" customWidth="1"/>
    <col min="8" max="8" width="15" style="249" customWidth="1"/>
    <col min="9" max="9" width="9.7109375" style="249" customWidth="1"/>
    <col min="10" max="10" width="12.85546875" style="249" customWidth="1"/>
    <col min="11" max="11" width="1.140625" style="249" customWidth="1"/>
    <col min="12" max="12" width="12.28515625" style="249" customWidth="1"/>
    <col min="13" max="13" width="13.28515625" style="249" customWidth="1"/>
    <col min="14" max="14" width="12.140625" style="249" customWidth="1"/>
    <col min="15" max="15" width="1.140625" style="249" customWidth="1"/>
    <col min="16" max="17" width="13.7109375" style="249" customWidth="1"/>
    <col min="18" max="18" width="2.85546875" style="249" customWidth="1"/>
    <col min="19" max="19" width="12.5703125" style="252" customWidth="1"/>
    <col min="20" max="20" width="2.7109375" style="238" customWidth="1"/>
    <col min="21" max="21" width="9.140625" style="238"/>
    <col min="22" max="22" width="12.42578125" style="238" bestFit="1" customWidth="1"/>
    <col min="23" max="16384" width="9.140625" style="238"/>
  </cols>
  <sheetData>
    <row r="1" spans="1:19" ht="15.75" thickBot="1">
      <c r="B1" s="239" t="str">
        <f>'pb verdeelsleutels'!A7</f>
        <v>1A</v>
      </c>
      <c r="C1" s="240" t="str">
        <f>'pb verdeelsleutels'!A8</f>
        <v>1B</v>
      </c>
      <c r="D1" s="240" t="str">
        <f>'pb verdeelsleutels'!A9</f>
        <v>1C</v>
      </c>
      <c r="E1" s="240" t="str">
        <f>'pb verdeelsleutels'!A10</f>
        <v>1D</v>
      </c>
      <c r="F1" s="241" t="str">
        <f>'pb verdeelsleutels'!A11</f>
        <v>1E</v>
      </c>
      <c r="G1" s="242"/>
      <c r="H1" s="239" t="str">
        <f>'pb verdeelsleutels'!A15</f>
        <v>2A</v>
      </c>
      <c r="I1" s="240" t="str">
        <f>'pb verdeelsleutels'!A16</f>
        <v>2B</v>
      </c>
      <c r="J1" s="240" t="str">
        <f>'pb verdeelsleutels'!A17</f>
        <v>2C</v>
      </c>
      <c r="K1" s="242"/>
      <c r="L1" s="239" t="str">
        <f>'pb verdeelsleutels'!A21</f>
        <v>3A</v>
      </c>
      <c r="M1" s="241" t="str">
        <f>'pb verdeelsleutels'!A22</f>
        <v>3B</v>
      </c>
      <c r="N1" s="241" t="str">
        <f>'pb verdeelsleutels'!A23</f>
        <v>3C</v>
      </c>
      <c r="O1" s="242"/>
      <c r="P1" s="239" t="str">
        <f>'pb verdeelsleutels'!A27</f>
        <v>4A</v>
      </c>
      <c r="Q1" s="241" t="str">
        <f>'pb verdeelsleutels'!A28</f>
        <v>4B</v>
      </c>
      <c r="R1" s="262"/>
      <c r="S1" s="257">
        <f>'pb verdeelsleutels'!A31</f>
        <v>5</v>
      </c>
    </row>
    <row r="2" spans="1:19" ht="45.75" thickBot="1">
      <c r="A2" s="243" t="s">
        <v>611</v>
      </c>
      <c r="B2" s="244" t="str">
        <f>'pb verdeelsleutels'!B7</f>
        <v>VVE 0-4 jaar</v>
      </c>
      <c r="C2" s="245" t="str">
        <f>'pb verdeelsleutels'!B8</f>
        <v>dBos</v>
      </c>
      <c r="D2" s="244" t="str">
        <f>'pb verdeelsleutels'!B9</f>
        <v>Voorleesexpress</v>
      </c>
      <c r="E2" s="244" t="str">
        <f>'pb verdeelsleutels'!B10</f>
        <v>Boekstartcoach</v>
      </c>
      <c r="F2" s="246" t="str">
        <f>'pb verdeelsleutels'!B11</f>
        <v>Programmering GS</v>
      </c>
      <c r="G2" s="247"/>
      <c r="H2" s="244" t="str">
        <f>'pb verdeelsleutels'!B15</f>
        <v>Digitaal Burgerschap</v>
      </c>
      <c r="I2" s="245" t="str">
        <f>'pb verdeelsleutels'!B16</f>
        <v>IDO</v>
      </c>
      <c r="J2" s="245" t="str">
        <f>'pb verdeelsleutels'!B17</f>
        <v>Programmering PIDIS</v>
      </c>
      <c r="K2" s="247"/>
      <c r="L2" s="244" t="str">
        <f>'pb verdeelsleutels'!B21</f>
        <v>Basisvaardigheden</v>
      </c>
      <c r="M2" s="245" t="str">
        <f>'pb verdeelsleutels'!B22</f>
        <v>Persoonlijke ontwikkeling</v>
      </c>
      <c r="N2" s="246" t="str">
        <f>'pb verdeelsleutels'!B23</f>
        <v>Programmering LLO</v>
      </c>
      <c r="O2" s="247"/>
      <c r="P2" s="245" t="str">
        <f>'pb verdeelsleutels'!B27</f>
        <v>Leenservice 0-18 jaar</v>
      </c>
      <c r="Q2" s="246" t="str">
        <f>'pb verdeelsleutels'!B28</f>
        <v>Leenservice 18+ jaar</v>
      </c>
      <c r="R2" s="263"/>
      <c r="S2" s="88" t="str">
        <f>'pb verdeelsleutels'!B31</f>
        <v>Organisatie</v>
      </c>
    </row>
    <row r="3" spans="1:19">
      <c r="A3" s="248"/>
      <c r="B3" s="538"/>
      <c r="C3" s="250"/>
      <c r="D3" s="538"/>
      <c r="E3" s="538"/>
      <c r="F3" s="586"/>
      <c r="G3" s="251"/>
      <c r="H3" s="538"/>
      <c r="I3" s="250"/>
      <c r="J3" s="538"/>
      <c r="K3" s="586"/>
      <c r="L3" s="538"/>
      <c r="M3" s="538"/>
      <c r="N3" s="586"/>
      <c r="O3" s="586"/>
      <c r="P3" s="538"/>
      <c r="Q3" s="586"/>
      <c r="R3" s="587"/>
      <c r="S3" s="248"/>
    </row>
    <row r="4" spans="1:19">
      <c r="A4" s="63" t="s">
        <v>32</v>
      </c>
      <c r="B4" s="538"/>
      <c r="C4" s="538"/>
      <c r="D4" s="538"/>
      <c r="E4" s="538"/>
      <c r="F4" s="586"/>
      <c r="G4" s="586"/>
      <c r="H4" s="538"/>
      <c r="I4" s="538"/>
      <c r="J4" s="538"/>
      <c r="K4" s="586"/>
      <c r="L4" s="538"/>
      <c r="M4" s="538"/>
      <c r="N4" s="586"/>
      <c r="O4" s="586"/>
      <c r="P4" s="538"/>
      <c r="Q4" s="586"/>
      <c r="R4" s="587"/>
      <c r="S4" s="258"/>
    </row>
    <row r="5" spans="1:19">
      <c r="A5" s="61" t="str">
        <f>'Gemeente A'!B12</f>
        <v>Contributie opbrengsten</v>
      </c>
      <c r="B5" s="514">
        <v>0</v>
      </c>
      <c r="C5" s="514">
        <v>0</v>
      </c>
      <c r="D5" s="514">
        <v>0</v>
      </c>
      <c r="E5" s="514">
        <v>0</v>
      </c>
      <c r="F5" s="515">
        <v>0</v>
      </c>
      <c r="G5" s="515"/>
      <c r="H5" s="514">
        <v>0</v>
      </c>
      <c r="I5" s="514">
        <v>0</v>
      </c>
      <c r="J5" s="514">
        <v>0</v>
      </c>
      <c r="K5" s="515"/>
      <c r="L5" s="514">
        <v>0</v>
      </c>
      <c r="M5" s="588">
        <v>0</v>
      </c>
      <c r="N5" s="515">
        <v>0</v>
      </c>
      <c r="O5" s="515"/>
      <c r="P5" s="514">
        <v>0</v>
      </c>
      <c r="Q5" s="515">
        <v>55000</v>
      </c>
      <c r="R5" s="589"/>
      <c r="S5" s="590">
        <f>'Gemeente D'!C12+'Gemeente D'!D12-SUM(B5:Q5)</f>
        <v>0</v>
      </c>
    </row>
    <row r="6" spans="1:19">
      <c r="A6" s="61" t="str">
        <f>'Gemeente A'!B13</f>
        <v>Te laat gelden</v>
      </c>
      <c r="B6" s="514">
        <v>0</v>
      </c>
      <c r="C6" s="514">
        <v>0</v>
      </c>
      <c r="D6" s="514">
        <v>0</v>
      </c>
      <c r="E6" s="514">
        <v>0</v>
      </c>
      <c r="F6" s="515">
        <v>0</v>
      </c>
      <c r="G6" s="515"/>
      <c r="H6" s="514">
        <v>0</v>
      </c>
      <c r="I6" s="514">
        <v>0</v>
      </c>
      <c r="J6" s="514">
        <v>0</v>
      </c>
      <c r="K6" s="515"/>
      <c r="L6" s="514">
        <v>0</v>
      </c>
      <c r="M6" s="588">
        <v>0</v>
      </c>
      <c r="N6" s="515">
        <v>0</v>
      </c>
      <c r="O6" s="515"/>
      <c r="P6" s="514">
        <v>0</v>
      </c>
      <c r="Q6" s="515">
        <v>0</v>
      </c>
      <c r="R6" s="589"/>
      <c r="S6" s="590">
        <f>'Gemeente D'!C13+'Gemeente D'!D13-SUM(B6:Q6)</f>
        <v>0</v>
      </c>
    </row>
    <row r="7" spans="1:19">
      <c r="A7" s="61" t="str">
        <f>'Gemeente A'!B14</f>
        <v>Overige gebruikersopbrengsten</v>
      </c>
      <c r="B7" s="514">
        <v>0</v>
      </c>
      <c r="C7" s="514">
        <v>0</v>
      </c>
      <c r="D7" s="514">
        <v>0</v>
      </c>
      <c r="E7" s="514">
        <v>0</v>
      </c>
      <c r="F7" s="515">
        <v>0</v>
      </c>
      <c r="G7" s="515"/>
      <c r="H7" s="514">
        <v>0</v>
      </c>
      <c r="I7" s="514">
        <v>0</v>
      </c>
      <c r="J7" s="514">
        <v>0</v>
      </c>
      <c r="K7" s="515"/>
      <c r="L7" s="514">
        <v>0</v>
      </c>
      <c r="M7" s="588">
        <v>0</v>
      </c>
      <c r="N7" s="515">
        <v>0</v>
      </c>
      <c r="O7" s="515"/>
      <c r="P7" s="514">
        <v>0</v>
      </c>
      <c r="Q7" s="515">
        <v>0</v>
      </c>
      <c r="R7" s="589"/>
      <c r="S7" s="590">
        <f>'Gemeente D'!C14+'Gemeente D'!D14-SUM(B7:Q7)</f>
        <v>0</v>
      </c>
    </row>
    <row r="8" spans="1:19" s="252" customFormat="1">
      <c r="A8" s="64" t="str">
        <f>'Gemeente A'!A15</f>
        <v>Gebruikers opbrengsten</v>
      </c>
      <c r="B8" s="255">
        <f>SUM(B5:B7)</f>
        <v>0</v>
      </c>
      <c r="C8" s="255">
        <f t="shared" ref="C8:F8" si="0">SUM(C5:C7)</f>
        <v>0</v>
      </c>
      <c r="D8" s="255">
        <f t="shared" si="0"/>
        <v>0</v>
      </c>
      <c r="E8" s="255">
        <f t="shared" si="0"/>
        <v>0</v>
      </c>
      <c r="F8" s="256">
        <f t="shared" si="0"/>
        <v>0</v>
      </c>
      <c r="G8" s="256"/>
      <c r="H8" s="255">
        <f t="shared" ref="H8:J8" si="1">SUM(H5:H7)</f>
        <v>0</v>
      </c>
      <c r="I8" s="255">
        <f t="shared" si="1"/>
        <v>0</v>
      </c>
      <c r="J8" s="255">
        <f t="shared" si="1"/>
        <v>0</v>
      </c>
      <c r="K8" s="256"/>
      <c r="L8" s="255">
        <f t="shared" ref="L8:N8" si="2">SUM(L5:L7)</f>
        <v>0</v>
      </c>
      <c r="M8" s="255">
        <f t="shared" si="2"/>
        <v>0</v>
      </c>
      <c r="N8" s="256">
        <f t="shared" si="2"/>
        <v>0</v>
      </c>
      <c r="O8" s="256"/>
      <c r="P8" s="255">
        <f>SUM(P5:P7)</f>
        <v>0</v>
      </c>
      <c r="Q8" s="256">
        <f t="shared" ref="Q8" si="3">SUM(Q5:Q7)</f>
        <v>55000</v>
      </c>
      <c r="R8" s="254"/>
      <c r="S8" s="256">
        <f t="shared" ref="S8" si="4">SUM(S5:S7)</f>
        <v>0</v>
      </c>
    </row>
    <row r="9" spans="1:19">
      <c r="A9" s="61" t="str">
        <f>'Gemeente A'!B16</f>
        <v>Verhuur ruimtes en gebouwen</v>
      </c>
      <c r="B9" s="514">
        <v>0</v>
      </c>
      <c r="C9" s="514">
        <v>0</v>
      </c>
      <c r="D9" s="514">
        <v>0</v>
      </c>
      <c r="E9" s="514">
        <v>0</v>
      </c>
      <c r="F9" s="515">
        <v>0</v>
      </c>
      <c r="G9" s="515"/>
      <c r="H9" s="514">
        <v>0</v>
      </c>
      <c r="I9" s="514">
        <v>0</v>
      </c>
      <c r="J9" s="514">
        <v>0</v>
      </c>
      <c r="K9" s="515"/>
      <c r="L9" s="514">
        <v>0</v>
      </c>
      <c r="M9" s="588">
        <v>0</v>
      </c>
      <c r="N9" s="515">
        <v>0</v>
      </c>
      <c r="O9" s="515"/>
      <c r="P9" s="514">
        <v>0</v>
      </c>
      <c r="Q9" s="515">
        <v>0</v>
      </c>
      <c r="R9" s="589"/>
      <c r="S9" s="590">
        <f>'Gemeente D'!C16+'Gemeente D'!D16-SUM(B9:Q9)</f>
        <v>0</v>
      </c>
    </row>
    <row r="10" spans="1:19">
      <c r="A10" s="61" t="str">
        <f>'Gemeente A'!B17</f>
        <v>Dienstverlening scholen</v>
      </c>
      <c r="B10" s="514">
        <v>0</v>
      </c>
      <c r="C10" s="514">
        <v>0</v>
      </c>
      <c r="D10" s="514">
        <v>0</v>
      </c>
      <c r="E10" s="514">
        <v>0</v>
      </c>
      <c r="F10" s="515">
        <v>0</v>
      </c>
      <c r="G10" s="515"/>
      <c r="H10" s="514">
        <v>0</v>
      </c>
      <c r="I10" s="514">
        <v>0</v>
      </c>
      <c r="J10" s="514">
        <v>0</v>
      </c>
      <c r="K10" s="515"/>
      <c r="L10" s="514">
        <v>0</v>
      </c>
      <c r="M10" s="514">
        <v>0</v>
      </c>
      <c r="N10" s="515">
        <v>0</v>
      </c>
      <c r="O10" s="515"/>
      <c r="P10" s="514">
        <v>0</v>
      </c>
      <c r="Q10" s="515">
        <v>0</v>
      </c>
      <c r="R10" s="589"/>
      <c r="S10" s="590">
        <f>'Gemeente D'!C17+'Gemeente D'!D17-SUM(B10:Q10)</f>
        <v>0</v>
      </c>
    </row>
    <row r="11" spans="1:19">
      <c r="A11" s="61" t="str">
        <f>'Gemeente A'!B18</f>
        <v>Activiteiten / Projecten</v>
      </c>
      <c r="B11" s="514">
        <v>0</v>
      </c>
      <c r="C11" s="514">
        <v>0</v>
      </c>
      <c r="D11" s="514">
        <v>0</v>
      </c>
      <c r="E11" s="514">
        <v>0</v>
      </c>
      <c r="F11" s="515">
        <v>0</v>
      </c>
      <c r="G11" s="515"/>
      <c r="H11" s="514">
        <v>0</v>
      </c>
      <c r="I11" s="514">
        <v>0</v>
      </c>
      <c r="J11" s="514">
        <v>0</v>
      </c>
      <c r="K11" s="515"/>
      <c r="L11" s="514">
        <v>0</v>
      </c>
      <c r="M11" s="514">
        <v>0</v>
      </c>
      <c r="N11" s="515">
        <v>0</v>
      </c>
      <c r="O11" s="515"/>
      <c r="P11" s="514">
        <v>0</v>
      </c>
      <c r="Q11" s="515">
        <v>0</v>
      </c>
      <c r="R11" s="589"/>
      <c r="S11" s="590">
        <f>'Gemeente D'!C18+'Gemeente D'!D18-SUM(B11:Q11)</f>
        <v>0</v>
      </c>
    </row>
    <row r="12" spans="1:19">
      <c r="A12" s="61" t="str">
        <f>'Gemeente A'!B19</f>
        <v>Overige specifieke opbrengsten</v>
      </c>
      <c r="B12" s="514">
        <v>0</v>
      </c>
      <c r="C12" s="514">
        <v>0</v>
      </c>
      <c r="D12" s="514">
        <v>0</v>
      </c>
      <c r="E12" s="514">
        <v>0</v>
      </c>
      <c r="F12" s="515">
        <v>0</v>
      </c>
      <c r="G12" s="515"/>
      <c r="H12" s="514">
        <v>0</v>
      </c>
      <c r="I12" s="514">
        <v>0</v>
      </c>
      <c r="J12" s="514">
        <v>0</v>
      </c>
      <c r="K12" s="515"/>
      <c r="L12" s="514">
        <v>0</v>
      </c>
      <c r="M12" s="514">
        <v>0</v>
      </c>
      <c r="N12" s="515">
        <v>0</v>
      </c>
      <c r="O12" s="515"/>
      <c r="P12" s="514">
        <v>0</v>
      </c>
      <c r="Q12" s="515">
        <v>0</v>
      </c>
      <c r="R12" s="589"/>
      <c r="S12" s="590">
        <f>'Gemeente D'!C19+'Gemeente D'!D19-SUM(B12:Q12)</f>
        <v>0</v>
      </c>
    </row>
    <row r="13" spans="1:19" s="252" customFormat="1">
      <c r="A13" s="64" t="str">
        <f>'Gemeente A'!A20</f>
        <v>Specifieke opbrengsten</v>
      </c>
      <c r="B13" s="255">
        <f>SUM(B9:B12)</f>
        <v>0</v>
      </c>
      <c r="C13" s="255">
        <f t="shared" ref="C13:F13" si="5">SUM(C9:C12)</f>
        <v>0</v>
      </c>
      <c r="D13" s="255">
        <f t="shared" si="5"/>
        <v>0</v>
      </c>
      <c r="E13" s="255">
        <f t="shared" si="5"/>
        <v>0</v>
      </c>
      <c r="F13" s="256">
        <f t="shared" si="5"/>
        <v>0</v>
      </c>
      <c r="G13" s="256"/>
      <c r="H13" s="255">
        <f t="shared" ref="H13:J13" si="6">SUM(H9:H12)</f>
        <v>0</v>
      </c>
      <c r="I13" s="255">
        <f t="shared" si="6"/>
        <v>0</v>
      </c>
      <c r="J13" s="255">
        <f t="shared" si="6"/>
        <v>0</v>
      </c>
      <c r="K13" s="256"/>
      <c r="L13" s="255">
        <f t="shared" ref="L13:N13" si="7">SUM(L9:L12)</f>
        <v>0</v>
      </c>
      <c r="M13" s="255">
        <f t="shared" si="7"/>
        <v>0</v>
      </c>
      <c r="N13" s="256">
        <f t="shared" si="7"/>
        <v>0</v>
      </c>
      <c r="O13" s="256"/>
      <c r="P13" s="255">
        <f>SUM(P9:P12)</f>
        <v>0</v>
      </c>
      <c r="Q13" s="256">
        <f t="shared" ref="Q13" si="8">SUM(Q9:Q12)</f>
        <v>0</v>
      </c>
      <c r="R13" s="254"/>
      <c r="S13" s="256">
        <f>SUM(S9:S12)</f>
        <v>0</v>
      </c>
    </row>
    <row r="14" spans="1:19">
      <c r="A14" s="61" t="str">
        <f>'Gemeente A'!B21</f>
        <v>Vrije Rubriek 1</v>
      </c>
      <c r="B14" s="514">
        <v>0</v>
      </c>
      <c r="C14" s="514">
        <v>0</v>
      </c>
      <c r="D14" s="514">
        <v>0</v>
      </c>
      <c r="E14" s="514">
        <v>0</v>
      </c>
      <c r="F14" s="515">
        <v>0</v>
      </c>
      <c r="G14" s="515"/>
      <c r="H14" s="514">
        <v>0</v>
      </c>
      <c r="I14" s="514">
        <v>0</v>
      </c>
      <c r="J14" s="514">
        <v>0</v>
      </c>
      <c r="K14" s="515"/>
      <c r="L14" s="514">
        <v>0</v>
      </c>
      <c r="M14" s="514">
        <v>0</v>
      </c>
      <c r="N14" s="515">
        <v>0</v>
      </c>
      <c r="O14" s="515"/>
      <c r="P14" s="514">
        <v>0</v>
      </c>
      <c r="Q14" s="515">
        <v>0</v>
      </c>
      <c r="R14" s="589"/>
      <c r="S14" s="590">
        <f>'Gemeente D'!C21+'Gemeente D'!D21-SUM(B14:Q14)</f>
        <v>0</v>
      </c>
    </row>
    <row r="15" spans="1:19">
      <c r="A15" s="61" t="str">
        <f>'Gemeente A'!B22</f>
        <v>Vrije Rubriek 1 overig</v>
      </c>
      <c r="B15" s="514">
        <v>0</v>
      </c>
      <c r="C15" s="514">
        <v>0</v>
      </c>
      <c r="D15" s="514">
        <v>0</v>
      </c>
      <c r="E15" s="514">
        <v>0</v>
      </c>
      <c r="F15" s="515">
        <v>0</v>
      </c>
      <c r="G15" s="515"/>
      <c r="H15" s="514">
        <v>0</v>
      </c>
      <c r="I15" s="514">
        <v>0</v>
      </c>
      <c r="J15" s="514">
        <v>0</v>
      </c>
      <c r="K15" s="515"/>
      <c r="L15" s="514">
        <v>0</v>
      </c>
      <c r="M15" s="514">
        <v>0</v>
      </c>
      <c r="N15" s="515">
        <v>0</v>
      </c>
      <c r="O15" s="515"/>
      <c r="P15" s="514">
        <v>0</v>
      </c>
      <c r="Q15" s="515">
        <v>0</v>
      </c>
      <c r="R15" s="589"/>
      <c r="S15" s="590">
        <f>'Gemeente D'!C22+'Gemeente D'!D22-SUM(B15:Q15)</f>
        <v>0</v>
      </c>
    </row>
    <row r="16" spans="1:19" s="252" customFormat="1">
      <c r="A16" s="64" t="str">
        <f>'Gemeente A'!A23</f>
        <v>Omzet Vrije Rubriek 1</v>
      </c>
      <c r="B16" s="255">
        <f>SUM(B14:B15)</f>
        <v>0</v>
      </c>
      <c r="C16" s="255">
        <f t="shared" ref="C16:F16" si="9">SUM(C14:C15)</f>
        <v>0</v>
      </c>
      <c r="D16" s="255">
        <f t="shared" si="9"/>
        <v>0</v>
      </c>
      <c r="E16" s="255">
        <f t="shared" si="9"/>
        <v>0</v>
      </c>
      <c r="F16" s="256">
        <f t="shared" si="9"/>
        <v>0</v>
      </c>
      <c r="G16" s="256"/>
      <c r="H16" s="255">
        <f t="shared" ref="H16:J16" si="10">SUM(H14:H15)</f>
        <v>0</v>
      </c>
      <c r="I16" s="255">
        <f t="shared" si="10"/>
        <v>0</v>
      </c>
      <c r="J16" s="255">
        <f t="shared" si="10"/>
        <v>0</v>
      </c>
      <c r="K16" s="256"/>
      <c r="L16" s="255">
        <f t="shared" ref="L16:N16" si="11">SUM(L14:L15)</f>
        <v>0</v>
      </c>
      <c r="M16" s="255">
        <f t="shared" si="11"/>
        <v>0</v>
      </c>
      <c r="N16" s="256">
        <f t="shared" si="11"/>
        <v>0</v>
      </c>
      <c r="O16" s="256"/>
      <c r="P16" s="255">
        <f>SUM(P14:P15)</f>
        <v>0</v>
      </c>
      <c r="Q16" s="256">
        <f t="shared" ref="Q16" si="12">SUM(Q14:Q15)</f>
        <v>0</v>
      </c>
      <c r="R16" s="254"/>
      <c r="S16" s="256">
        <f>SUM(S14:S15)</f>
        <v>0</v>
      </c>
    </row>
    <row r="17" spans="1:19">
      <c r="A17" s="61" t="str">
        <f>'Gemeente A'!B24</f>
        <v>Vrije Rubriek 2</v>
      </c>
      <c r="B17" s="514">
        <v>0</v>
      </c>
      <c r="C17" s="514">
        <v>0</v>
      </c>
      <c r="D17" s="514">
        <v>0</v>
      </c>
      <c r="E17" s="514">
        <v>0</v>
      </c>
      <c r="F17" s="515">
        <v>0</v>
      </c>
      <c r="G17" s="515"/>
      <c r="H17" s="514">
        <v>0</v>
      </c>
      <c r="I17" s="514">
        <v>0</v>
      </c>
      <c r="J17" s="514">
        <v>0</v>
      </c>
      <c r="K17" s="515"/>
      <c r="L17" s="514">
        <v>0</v>
      </c>
      <c r="M17" s="514">
        <v>0</v>
      </c>
      <c r="N17" s="515">
        <v>0</v>
      </c>
      <c r="O17" s="515"/>
      <c r="P17" s="514">
        <v>0</v>
      </c>
      <c r="Q17" s="515">
        <v>0</v>
      </c>
      <c r="R17" s="589"/>
      <c r="S17" s="590">
        <f>'Gemeente D'!C24+'Gemeente D'!D24-SUM(B17:Q17)</f>
        <v>0</v>
      </c>
    </row>
    <row r="18" spans="1:19">
      <c r="A18" s="61" t="str">
        <f>'Gemeente A'!B25</f>
        <v>Vrije Rubriek 2 overig</v>
      </c>
      <c r="B18" s="514">
        <v>0</v>
      </c>
      <c r="C18" s="514">
        <v>0</v>
      </c>
      <c r="D18" s="514">
        <v>0</v>
      </c>
      <c r="E18" s="514">
        <v>0</v>
      </c>
      <c r="F18" s="515">
        <v>0</v>
      </c>
      <c r="G18" s="515"/>
      <c r="H18" s="514">
        <v>0</v>
      </c>
      <c r="I18" s="514">
        <v>0</v>
      </c>
      <c r="J18" s="514">
        <v>0</v>
      </c>
      <c r="K18" s="515"/>
      <c r="L18" s="514">
        <v>0</v>
      </c>
      <c r="M18" s="514">
        <v>0</v>
      </c>
      <c r="N18" s="515">
        <v>0</v>
      </c>
      <c r="O18" s="515"/>
      <c r="P18" s="514">
        <v>0</v>
      </c>
      <c r="Q18" s="515">
        <v>0</v>
      </c>
      <c r="R18" s="589"/>
      <c r="S18" s="590">
        <f>'Gemeente D'!C25+'Gemeente D'!D25-SUM(B18:Q18)</f>
        <v>0</v>
      </c>
    </row>
    <row r="19" spans="1:19" s="252" customFormat="1">
      <c r="A19" s="64" t="str">
        <f>'Gemeente A'!A26</f>
        <v>Omzet Vrije Rubriek 2</v>
      </c>
      <c r="B19" s="255">
        <f t="shared" ref="B19:F19" si="13">SUM(B17:B18)</f>
        <v>0</v>
      </c>
      <c r="C19" s="255">
        <f t="shared" si="13"/>
        <v>0</v>
      </c>
      <c r="D19" s="255">
        <f t="shared" si="13"/>
        <v>0</v>
      </c>
      <c r="E19" s="255">
        <f t="shared" si="13"/>
        <v>0</v>
      </c>
      <c r="F19" s="256">
        <f t="shared" si="13"/>
        <v>0</v>
      </c>
      <c r="G19" s="256"/>
      <c r="H19" s="255">
        <f t="shared" ref="H19:J19" si="14">SUM(H17:H18)</f>
        <v>0</v>
      </c>
      <c r="I19" s="255">
        <f t="shared" si="14"/>
        <v>0</v>
      </c>
      <c r="J19" s="255">
        <f t="shared" si="14"/>
        <v>0</v>
      </c>
      <c r="K19" s="256"/>
      <c r="L19" s="255">
        <f t="shared" ref="L19:N19" si="15">SUM(L17:L18)</f>
        <v>0</v>
      </c>
      <c r="M19" s="255">
        <f t="shared" si="15"/>
        <v>0</v>
      </c>
      <c r="N19" s="256">
        <f t="shared" si="15"/>
        <v>0</v>
      </c>
      <c r="O19" s="256"/>
      <c r="P19" s="255">
        <f>SUM(P17:P18)</f>
        <v>0</v>
      </c>
      <c r="Q19" s="256">
        <f t="shared" ref="Q19" si="16">SUM(Q17:Q18)</f>
        <v>0</v>
      </c>
      <c r="R19" s="254"/>
      <c r="S19" s="256">
        <f>SUM(S17:S18)</f>
        <v>0</v>
      </c>
    </row>
    <row r="20" spans="1:19">
      <c r="A20" s="61" t="str">
        <f>'Gemeente A'!B27</f>
        <v>Rentebaten</v>
      </c>
      <c r="B20" s="514">
        <v>0</v>
      </c>
      <c r="C20" s="514">
        <v>0</v>
      </c>
      <c r="D20" s="514">
        <v>0</v>
      </c>
      <c r="E20" s="514">
        <v>0</v>
      </c>
      <c r="F20" s="515">
        <v>0</v>
      </c>
      <c r="G20" s="515"/>
      <c r="H20" s="514">
        <v>0</v>
      </c>
      <c r="I20" s="514">
        <v>0</v>
      </c>
      <c r="J20" s="514">
        <v>0</v>
      </c>
      <c r="K20" s="515"/>
      <c r="L20" s="514">
        <v>0</v>
      </c>
      <c r="M20" s="514">
        <v>0</v>
      </c>
      <c r="N20" s="515">
        <v>0</v>
      </c>
      <c r="O20" s="515"/>
      <c r="P20" s="514">
        <v>0</v>
      </c>
      <c r="Q20" s="515">
        <v>0</v>
      </c>
      <c r="R20" s="589"/>
      <c r="S20" s="590">
        <f>'Gemeente D'!C27+'Gemeente D'!D27-SUM(B20:Q20)</f>
        <v>0</v>
      </c>
    </row>
    <row r="21" spans="1:19">
      <c r="A21" s="61" t="str">
        <f>'Gemeente A'!B28</f>
        <v>Project baten</v>
      </c>
      <c r="B21" s="514">
        <v>10000</v>
      </c>
      <c r="C21" s="514">
        <v>10000</v>
      </c>
      <c r="D21" s="514">
        <v>10000</v>
      </c>
      <c r="E21" s="514">
        <v>10000</v>
      </c>
      <c r="F21" s="515">
        <v>10000</v>
      </c>
      <c r="G21" s="515"/>
      <c r="H21" s="514">
        <v>10000</v>
      </c>
      <c r="I21" s="514">
        <v>10000</v>
      </c>
      <c r="J21" s="514">
        <v>10000</v>
      </c>
      <c r="K21" s="515"/>
      <c r="L21" s="514">
        <v>10000</v>
      </c>
      <c r="M21" s="514">
        <v>5000</v>
      </c>
      <c r="N21" s="515">
        <v>5000</v>
      </c>
      <c r="O21" s="515"/>
      <c r="P21" s="514">
        <v>0</v>
      </c>
      <c r="Q21" s="515">
        <v>0</v>
      </c>
      <c r="R21" s="589"/>
      <c r="S21" s="590">
        <f>'Gemeente D'!C28+'Gemeente D'!D28-SUM(B21:Q21)</f>
        <v>0</v>
      </c>
    </row>
    <row r="22" spans="1:19">
      <c r="A22" s="61" t="str">
        <f>'Gemeente A'!B29</f>
        <v>Overige baten</v>
      </c>
      <c r="B22" s="514">
        <v>0</v>
      </c>
      <c r="C22" s="514">
        <v>0</v>
      </c>
      <c r="D22" s="514">
        <v>0</v>
      </c>
      <c r="E22" s="514">
        <v>0</v>
      </c>
      <c r="F22" s="515">
        <v>0</v>
      </c>
      <c r="G22" s="515"/>
      <c r="H22" s="514">
        <v>0</v>
      </c>
      <c r="I22" s="514">
        <v>0</v>
      </c>
      <c r="J22" s="514">
        <v>0</v>
      </c>
      <c r="K22" s="515"/>
      <c r="L22" s="514">
        <v>0</v>
      </c>
      <c r="M22" s="514">
        <v>0</v>
      </c>
      <c r="N22" s="515">
        <v>0</v>
      </c>
      <c r="O22" s="515"/>
      <c r="P22" s="514">
        <v>0</v>
      </c>
      <c r="Q22" s="515">
        <v>0</v>
      </c>
      <c r="R22" s="589"/>
      <c r="S22" s="590">
        <f>'Gemeente D'!C29+'Gemeente D'!D29-SUM(B22:Q22)</f>
        <v>0</v>
      </c>
    </row>
    <row r="23" spans="1:19" s="252" customFormat="1">
      <c r="A23" s="64" t="str">
        <f>'Gemeente A'!A30</f>
        <v>Diverse baten</v>
      </c>
      <c r="B23" s="255">
        <f>SUM(B20:B22)</f>
        <v>10000</v>
      </c>
      <c r="C23" s="255">
        <f t="shared" ref="C23:F23" si="17">SUM(C20:C22)</f>
        <v>10000</v>
      </c>
      <c r="D23" s="255">
        <f t="shared" si="17"/>
        <v>10000</v>
      </c>
      <c r="E23" s="255">
        <f t="shared" si="17"/>
        <v>10000</v>
      </c>
      <c r="F23" s="256">
        <f t="shared" si="17"/>
        <v>10000</v>
      </c>
      <c r="G23" s="256"/>
      <c r="H23" s="255">
        <f t="shared" ref="H23:J23" si="18">SUM(H20:H22)</f>
        <v>10000</v>
      </c>
      <c r="I23" s="255">
        <f t="shared" si="18"/>
        <v>10000</v>
      </c>
      <c r="J23" s="255">
        <f t="shared" si="18"/>
        <v>10000</v>
      </c>
      <c r="K23" s="256"/>
      <c r="L23" s="255">
        <f t="shared" ref="L23:N23" si="19">SUM(L20:L22)</f>
        <v>10000</v>
      </c>
      <c r="M23" s="255">
        <f t="shared" si="19"/>
        <v>5000</v>
      </c>
      <c r="N23" s="256">
        <f t="shared" si="19"/>
        <v>5000</v>
      </c>
      <c r="O23" s="256"/>
      <c r="P23" s="255">
        <f>SUM(P20:P22)</f>
        <v>0</v>
      </c>
      <c r="Q23" s="256">
        <f t="shared" ref="Q23" si="20">SUM(Q20:Q22)</f>
        <v>0</v>
      </c>
      <c r="R23" s="254"/>
      <c r="S23" s="256">
        <f>SUM(S20:S22)</f>
        <v>0</v>
      </c>
    </row>
    <row r="24" spans="1:19">
      <c r="A24" s="61" t="str">
        <f>'Gemeente A'!B31</f>
        <v>Exploitatie subsidie</v>
      </c>
      <c r="B24" s="514">
        <v>0</v>
      </c>
      <c r="C24" s="514">
        <v>0</v>
      </c>
      <c r="D24" s="514">
        <v>0</v>
      </c>
      <c r="E24" s="514">
        <v>0</v>
      </c>
      <c r="F24" s="515">
        <v>0</v>
      </c>
      <c r="G24" s="515"/>
      <c r="H24" s="514">
        <v>0</v>
      </c>
      <c r="I24" s="514">
        <v>0</v>
      </c>
      <c r="J24" s="514">
        <v>0</v>
      </c>
      <c r="K24" s="515"/>
      <c r="L24" s="514">
        <v>0</v>
      </c>
      <c r="M24" s="514">
        <v>0</v>
      </c>
      <c r="N24" s="515">
        <v>0</v>
      </c>
      <c r="O24" s="515"/>
      <c r="P24" s="514">
        <v>0</v>
      </c>
      <c r="Q24" s="515">
        <v>0</v>
      </c>
      <c r="R24" s="589"/>
      <c r="S24" s="590">
        <f>'Gemeente D'!C31+'Gemeente D'!D31-SUM(B24:Q24)</f>
        <v>250000</v>
      </c>
    </row>
    <row r="25" spans="1:19">
      <c r="A25" s="61" t="str">
        <f>'Gemeente A'!B32</f>
        <v>Project subsidie</v>
      </c>
      <c r="B25" s="514">
        <v>0</v>
      </c>
      <c r="C25" s="514">
        <v>0</v>
      </c>
      <c r="D25" s="514">
        <v>0</v>
      </c>
      <c r="E25" s="514">
        <v>0</v>
      </c>
      <c r="F25" s="515">
        <v>0</v>
      </c>
      <c r="G25" s="515"/>
      <c r="H25" s="514">
        <v>5000</v>
      </c>
      <c r="I25" s="514">
        <v>5000</v>
      </c>
      <c r="J25" s="514">
        <v>5000</v>
      </c>
      <c r="K25" s="515"/>
      <c r="L25" s="514">
        <v>0</v>
      </c>
      <c r="M25" s="514">
        <v>0</v>
      </c>
      <c r="N25" s="515">
        <v>0</v>
      </c>
      <c r="O25" s="515"/>
      <c r="P25" s="514">
        <v>0</v>
      </c>
      <c r="Q25" s="515">
        <v>0</v>
      </c>
      <c r="R25" s="589"/>
      <c r="S25" s="590">
        <f>'Gemeente D'!C32+'Gemeente D'!D32-SUM(B25:Q25)</f>
        <v>0</v>
      </c>
    </row>
    <row r="26" spans="1:19">
      <c r="A26" s="61" t="str">
        <f>'Gemeente A'!B33</f>
        <v>Overige Subsidies</v>
      </c>
      <c r="B26" s="514">
        <v>0</v>
      </c>
      <c r="C26" s="514">
        <v>0</v>
      </c>
      <c r="D26" s="514">
        <v>0</v>
      </c>
      <c r="E26" s="514">
        <v>0</v>
      </c>
      <c r="F26" s="515">
        <v>0</v>
      </c>
      <c r="G26" s="515"/>
      <c r="H26" s="514">
        <v>0</v>
      </c>
      <c r="I26" s="514">
        <v>0</v>
      </c>
      <c r="J26" s="514">
        <v>0</v>
      </c>
      <c r="K26" s="515"/>
      <c r="L26" s="514">
        <v>0</v>
      </c>
      <c r="M26" s="514">
        <v>0</v>
      </c>
      <c r="N26" s="515">
        <v>0</v>
      </c>
      <c r="O26" s="515"/>
      <c r="P26" s="514">
        <v>0</v>
      </c>
      <c r="Q26" s="515">
        <v>0</v>
      </c>
      <c r="R26" s="589"/>
      <c r="S26" s="590">
        <f>'Gemeente D'!C33+'Gemeente D'!D33-SUM(B26:Q26)</f>
        <v>0</v>
      </c>
    </row>
    <row r="27" spans="1:19" s="252" customFormat="1">
      <c r="A27" s="64" t="str">
        <f>'Gemeente A'!A34</f>
        <v>Subsidies</v>
      </c>
      <c r="B27" s="255">
        <f t="shared" ref="B27:F27" si="21">SUM(B24:B26)</f>
        <v>0</v>
      </c>
      <c r="C27" s="255">
        <f t="shared" si="21"/>
        <v>0</v>
      </c>
      <c r="D27" s="255">
        <f t="shared" si="21"/>
        <v>0</v>
      </c>
      <c r="E27" s="255">
        <f t="shared" si="21"/>
        <v>0</v>
      </c>
      <c r="F27" s="256">
        <f t="shared" si="21"/>
        <v>0</v>
      </c>
      <c r="G27" s="256"/>
      <c r="H27" s="255">
        <f t="shared" ref="H27:J27" si="22">SUM(H24:H26)</f>
        <v>5000</v>
      </c>
      <c r="I27" s="255">
        <f t="shared" si="22"/>
        <v>5000</v>
      </c>
      <c r="J27" s="255">
        <f t="shared" si="22"/>
        <v>5000</v>
      </c>
      <c r="K27" s="256"/>
      <c r="L27" s="255">
        <f t="shared" ref="L27:N27" si="23">SUM(L24:L26)</f>
        <v>0</v>
      </c>
      <c r="M27" s="255">
        <f t="shared" si="23"/>
        <v>0</v>
      </c>
      <c r="N27" s="256">
        <f t="shared" si="23"/>
        <v>0</v>
      </c>
      <c r="O27" s="256"/>
      <c r="P27" s="255">
        <f>SUM(P24:P26)</f>
        <v>0</v>
      </c>
      <c r="Q27" s="256">
        <f t="shared" ref="Q27" si="24">SUM(Q24:Q26)</f>
        <v>0</v>
      </c>
      <c r="R27" s="254"/>
      <c r="S27" s="256">
        <f>SUM(S24:S26)</f>
        <v>250000</v>
      </c>
    </row>
    <row r="28" spans="1:19">
      <c r="A28" s="62"/>
      <c r="B28" s="538"/>
      <c r="C28" s="538"/>
      <c r="D28" s="538"/>
      <c r="E28" s="538"/>
      <c r="F28" s="586"/>
      <c r="G28" s="586"/>
      <c r="H28" s="538"/>
      <c r="I28" s="538"/>
      <c r="J28" s="538"/>
      <c r="K28" s="586"/>
      <c r="L28" s="538"/>
      <c r="M28" s="538"/>
      <c r="N28" s="586"/>
      <c r="O28" s="586"/>
      <c r="P28" s="538"/>
      <c r="Q28" s="586"/>
      <c r="R28" s="587"/>
      <c r="S28" s="259"/>
    </row>
    <row r="29" spans="1:19">
      <c r="A29" s="62"/>
      <c r="B29" s="538"/>
      <c r="C29" s="538"/>
      <c r="D29" s="538"/>
      <c r="E29" s="538"/>
      <c r="F29" s="586"/>
      <c r="G29" s="586"/>
      <c r="H29" s="538"/>
      <c r="I29" s="538"/>
      <c r="J29" s="538"/>
      <c r="K29" s="586"/>
      <c r="L29" s="538"/>
      <c r="M29" s="538"/>
      <c r="N29" s="586"/>
      <c r="O29" s="586"/>
      <c r="P29" s="538"/>
      <c r="Q29" s="586"/>
      <c r="R29" s="587"/>
      <c r="S29" s="259"/>
    </row>
    <row r="30" spans="1:19">
      <c r="A30" s="62"/>
      <c r="B30" s="538"/>
      <c r="C30" s="538"/>
      <c r="D30" s="538"/>
      <c r="E30" s="538"/>
      <c r="F30" s="586"/>
      <c r="G30" s="586"/>
      <c r="H30" s="538"/>
      <c r="I30" s="538"/>
      <c r="J30" s="538"/>
      <c r="K30" s="586"/>
      <c r="L30" s="538"/>
      <c r="M30" s="538"/>
      <c r="N30" s="586"/>
      <c r="O30" s="586"/>
      <c r="P30" s="538"/>
      <c r="Q30" s="586"/>
      <c r="R30" s="587"/>
      <c r="S30" s="259"/>
    </row>
    <row r="31" spans="1:19">
      <c r="A31" s="63" t="s">
        <v>38</v>
      </c>
      <c r="B31" s="538"/>
      <c r="C31" s="250"/>
      <c r="D31" s="538"/>
      <c r="E31" s="538"/>
      <c r="F31" s="586"/>
      <c r="G31" s="253"/>
      <c r="H31" s="538"/>
      <c r="I31" s="250"/>
      <c r="J31" s="538"/>
      <c r="K31" s="586"/>
      <c r="L31" s="538"/>
      <c r="M31" s="538"/>
      <c r="N31" s="586"/>
      <c r="O31" s="586"/>
      <c r="P31" s="538"/>
      <c r="Q31" s="586"/>
      <c r="R31" s="587"/>
      <c r="S31" s="259"/>
    </row>
    <row r="32" spans="1:19">
      <c r="A32" s="61" t="str">
        <f>'Gemeente A'!B39</f>
        <v>Bestuurs- / RvT kosten</v>
      </c>
      <c r="B32" s="514">
        <v>0</v>
      </c>
      <c r="C32" s="514">
        <v>0</v>
      </c>
      <c r="D32" s="514">
        <v>0</v>
      </c>
      <c r="E32" s="514">
        <v>0</v>
      </c>
      <c r="F32" s="515">
        <v>0</v>
      </c>
      <c r="G32" s="515"/>
      <c r="H32" s="514">
        <v>0</v>
      </c>
      <c r="I32" s="514">
        <v>0</v>
      </c>
      <c r="J32" s="514">
        <v>0</v>
      </c>
      <c r="K32" s="515"/>
      <c r="L32" s="514">
        <v>0</v>
      </c>
      <c r="M32" s="514">
        <v>0</v>
      </c>
      <c r="N32" s="515">
        <v>0</v>
      </c>
      <c r="O32" s="515"/>
      <c r="P32" s="514">
        <v>0</v>
      </c>
      <c r="Q32" s="515">
        <v>0</v>
      </c>
      <c r="R32" s="589"/>
      <c r="S32" s="590">
        <f>'Gemeente D'!C39+'Gemeente D'!D39-SUM(B32:Q32)</f>
        <v>961.53846153846155</v>
      </c>
    </row>
    <row r="33" spans="1:19">
      <c r="A33" s="61" t="str">
        <f>'Gemeente A'!B40</f>
        <v>Marketing</v>
      </c>
      <c r="B33" s="514">
        <v>0</v>
      </c>
      <c r="C33" s="514">
        <v>0</v>
      </c>
      <c r="D33" s="514">
        <v>0</v>
      </c>
      <c r="E33" s="514">
        <v>0</v>
      </c>
      <c r="F33" s="515">
        <v>0</v>
      </c>
      <c r="G33" s="515"/>
      <c r="H33" s="514">
        <v>0</v>
      </c>
      <c r="I33" s="514">
        <v>0</v>
      </c>
      <c r="J33" s="514"/>
      <c r="K33" s="515"/>
      <c r="L33" s="514">
        <v>0</v>
      </c>
      <c r="M33" s="514">
        <v>0</v>
      </c>
      <c r="N33" s="515">
        <v>0</v>
      </c>
      <c r="O33" s="515"/>
      <c r="P33" s="514">
        <v>0</v>
      </c>
      <c r="Q33" s="515">
        <v>0</v>
      </c>
      <c r="R33" s="589"/>
      <c r="S33" s="590">
        <f>'Gemeente D'!C40+'Gemeente D'!D40-SUM(B33:Q33)</f>
        <v>1923.0769230769231</v>
      </c>
    </row>
    <row r="34" spans="1:19">
      <c r="A34" s="61" t="str">
        <f>'Gemeente A'!B41</f>
        <v>Administratie &amp; advies</v>
      </c>
      <c r="B34" s="514">
        <v>0</v>
      </c>
      <c r="C34" s="514">
        <v>0</v>
      </c>
      <c r="D34" s="514">
        <v>0</v>
      </c>
      <c r="E34" s="514">
        <v>0</v>
      </c>
      <c r="F34" s="515">
        <v>0</v>
      </c>
      <c r="G34" s="515"/>
      <c r="H34" s="514">
        <v>0</v>
      </c>
      <c r="I34" s="514">
        <v>0</v>
      </c>
      <c r="J34" s="514">
        <v>0</v>
      </c>
      <c r="K34" s="515"/>
      <c r="L34" s="514">
        <v>0</v>
      </c>
      <c r="M34" s="514">
        <v>0</v>
      </c>
      <c r="N34" s="515">
        <v>0</v>
      </c>
      <c r="O34" s="515"/>
      <c r="P34" s="514">
        <v>0</v>
      </c>
      <c r="Q34" s="515">
        <v>0</v>
      </c>
      <c r="R34" s="589"/>
      <c r="S34" s="590">
        <f>'Gemeente D'!C41+'Gemeente D'!D41-SUM(B34:Q34)</f>
        <v>4807.6923076923076</v>
      </c>
    </row>
    <row r="35" spans="1:19">
      <c r="A35" s="61" t="str">
        <f>'Gemeente A'!B42</f>
        <v>Overige bestuurskosten</v>
      </c>
      <c r="B35" s="514">
        <v>0</v>
      </c>
      <c r="C35" s="514">
        <v>0</v>
      </c>
      <c r="D35" s="514">
        <v>0</v>
      </c>
      <c r="E35" s="514">
        <v>0</v>
      </c>
      <c r="F35" s="515">
        <v>0</v>
      </c>
      <c r="G35" s="515"/>
      <c r="H35" s="514">
        <v>0</v>
      </c>
      <c r="I35" s="514">
        <v>0</v>
      </c>
      <c r="J35" s="514">
        <v>0</v>
      </c>
      <c r="K35" s="515"/>
      <c r="L35" s="514">
        <v>0</v>
      </c>
      <c r="M35" s="514">
        <v>0</v>
      </c>
      <c r="N35" s="515">
        <v>0</v>
      </c>
      <c r="O35" s="515"/>
      <c r="P35" s="514">
        <v>0</v>
      </c>
      <c r="Q35" s="515">
        <v>0</v>
      </c>
      <c r="R35" s="589"/>
      <c r="S35" s="590">
        <f>'Gemeente D'!C42+'Gemeente D'!D42-SUM(B35:Q35)</f>
        <v>1923.0769230769231</v>
      </c>
    </row>
    <row r="36" spans="1:19" s="252" customFormat="1">
      <c r="A36" s="64" t="str">
        <f>'Gemeente A'!A43</f>
        <v>Bestuur en organisatie</v>
      </c>
      <c r="B36" s="255">
        <f>SUM(B32:B35)</f>
        <v>0</v>
      </c>
      <c r="C36" s="255">
        <f t="shared" ref="C36:F36" si="25">SUM(C32:C35)</f>
        <v>0</v>
      </c>
      <c r="D36" s="255">
        <f t="shared" si="25"/>
        <v>0</v>
      </c>
      <c r="E36" s="255">
        <f t="shared" si="25"/>
        <v>0</v>
      </c>
      <c r="F36" s="256">
        <f t="shared" si="25"/>
        <v>0</v>
      </c>
      <c r="G36" s="256"/>
      <c r="H36" s="255">
        <f t="shared" ref="H36:J36" si="26">SUM(H32:H35)</f>
        <v>0</v>
      </c>
      <c r="I36" s="255">
        <f t="shared" si="26"/>
        <v>0</v>
      </c>
      <c r="J36" s="255">
        <f t="shared" si="26"/>
        <v>0</v>
      </c>
      <c r="K36" s="256"/>
      <c r="L36" s="255">
        <f t="shared" ref="L36:N36" si="27">SUM(L32:L35)</f>
        <v>0</v>
      </c>
      <c r="M36" s="255">
        <f t="shared" si="27"/>
        <v>0</v>
      </c>
      <c r="N36" s="256">
        <f t="shared" si="27"/>
        <v>0</v>
      </c>
      <c r="O36" s="256"/>
      <c r="P36" s="255">
        <f>SUM(P32:P35)</f>
        <v>0</v>
      </c>
      <c r="Q36" s="256">
        <f t="shared" ref="Q36" si="28">SUM(Q32:Q35)</f>
        <v>0</v>
      </c>
      <c r="R36" s="254"/>
      <c r="S36" s="256">
        <f>SUM(S32:S35)</f>
        <v>9615.3846153846152</v>
      </c>
    </row>
    <row r="37" spans="1:19">
      <c r="A37" s="61" t="str">
        <f>'Gemeente A'!B44</f>
        <v>Huurkosten</v>
      </c>
      <c r="B37" s="514">
        <v>0</v>
      </c>
      <c r="C37" s="514">
        <v>0</v>
      </c>
      <c r="D37" s="514">
        <v>0</v>
      </c>
      <c r="E37" s="514">
        <v>0</v>
      </c>
      <c r="F37" s="515">
        <v>0</v>
      </c>
      <c r="G37" s="515"/>
      <c r="H37" s="514">
        <v>0</v>
      </c>
      <c r="I37" s="514">
        <v>0</v>
      </c>
      <c r="J37" s="514">
        <v>0</v>
      </c>
      <c r="K37" s="515"/>
      <c r="L37" s="514">
        <v>0</v>
      </c>
      <c r="M37" s="514">
        <v>0</v>
      </c>
      <c r="N37" s="515">
        <v>0</v>
      </c>
      <c r="O37" s="515"/>
      <c r="P37" s="514">
        <v>0</v>
      </c>
      <c r="Q37" s="515">
        <v>0</v>
      </c>
      <c r="R37" s="589"/>
      <c r="S37" s="590">
        <f>'Gemeente D'!C44+'Gemeente D'!D44-SUM(B37:Q37)</f>
        <v>55000</v>
      </c>
    </row>
    <row r="38" spans="1:19">
      <c r="A38" s="61" t="str">
        <f>'Gemeente A'!B45</f>
        <v>Onderhoudskosten</v>
      </c>
      <c r="B38" s="514">
        <v>0</v>
      </c>
      <c r="C38" s="514">
        <v>0</v>
      </c>
      <c r="D38" s="514">
        <v>0</v>
      </c>
      <c r="E38" s="514">
        <v>0</v>
      </c>
      <c r="F38" s="515">
        <v>0</v>
      </c>
      <c r="G38" s="515"/>
      <c r="H38" s="514">
        <v>0</v>
      </c>
      <c r="I38" s="514">
        <v>0</v>
      </c>
      <c r="J38" s="514">
        <v>0</v>
      </c>
      <c r="K38" s="515"/>
      <c r="L38" s="514">
        <v>0</v>
      </c>
      <c r="M38" s="514">
        <v>0</v>
      </c>
      <c r="N38" s="515">
        <v>0</v>
      </c>
      <c r="O38" s="515"/>
      <c r="P38" s="514">
        <v>0</v>
      </c>
      <c r="Q38" s="515">
        <v>0</v>
      </c>
      <c r="R38" s="589"/>
      <c r="S38" s="590">
        <f>'Gemeente D'!C45+'Gemeente D'!D45-SUM(B38:Q38)</f>
        <v>0</v>
      </c>
    </row>
    <row r="39" spans="1:19">
      <c r="A39" s="61" t="str">
        <f>'Gemeente A'!B46</f>
        <v>Afschrijving gebouwen &amp; inventaris</v>
      </c>
      <c r="B39" s="514">
        <v>0</v>
      </c>
      <c r="C39" s="514">
        <v>0</v>
      </c>
      <c r="D39" s="514">
        <v>0</v>
      </c>
      <c r="E39" s="514">
        <v>0</v>
      </c>
      <c r="F39" s="515">
        <v>0</v>
      </c>
      <c r="G39" s="515"/>
      <c r="H39" s="514">
        <v>0</v>
      </c>
      <c r="I39" s="514">
        <v>0</v>
      </c>
      <c r="J39" s="514">
        <v>0</v>
      </c>
      <c r="K39" s="515"/>
      <c r="L39" s="514">
        <v>0</v>
      </c>
      <c r="M39" s="514">
        <v>0</v>
      </c>
      <c r="N39" s="515">
        <v>0</v>
      </c>
      <c r="O39" s="515"/>
      <c r="P39" s="514">
        <v>0</v>
      </c>
      <c r="Q39" s="515">
        <v>0</v>
      </c>
      <c r="R39" s="589"/>
      <c r="S39" s="590">
        <f>'Gemeente D'!C46+'Gemeente D'!D46-SUM(B39:Q39)</f>
        <v>0</v>
      </c>
    </row>
    <row r="40" spans="1:19">
      <c r="A40" s="61" t="str">
        <f>'Gemeente A'!B47</f>
        <v>Schoonmaakkosten</v>
      </c>
      <c r="B40" s="514">
        <v>0</v>
      </c>
      <c r="C40" s="514">
        <v>0</v>
      </c>
      <c r="D40" s="514">
        <v>0</v>
      </c>
      <c r="E40" s="514">
        <v>0</v>
      </c>
      <c r="F40" s="515">
        <v>0</v>
      </c>
      <c r="G40" s="515"/>
      <c r="H40" s="514">
        <v>0</v>
      </c>
      <c r="I40" s="514">
        <v>0</v>
      </c>
      <c r="J40" s="514">
        <v>0</v>
      </c>
      <c r="K40" s="515"/>
      <c r="L40" s="514">
        <v>0</v>
      </c>
      <c r="M40" s="514">
        <v>0</v>
      </c>
      <c r="N40" s="515">
        <v>0</v>
      </c>
      <c r="O40" s="515"/>
      <c r="P40" s="514">
        <v>0</v>
      </c>
      <c r="Q40" s="515">
        <v>0</v>
      </c>
      <c r="R40" s="589"/>
      <c r="S40" s="590">
        <f>'Gemeente D'!C47+'Gemeente D'!D47-SUM(B40:Q40)</f>
        <v>1500</v>
      </c>
    </row>
    <row r="41" spans="1:19">
      <c r="A41" s="61" t="str">
        <f>'Gemeente A'!B48</f>
        <v>Energiekosten</v>
      </c>
      <c r="B41" s="514">
        <v>0</v>
      </c>
      <c r="C41" s="514">
        <v>0</v>
      </c>
      <c r="D41" s="514">
        <v>0</v>
      </c>
      <c r="E41" s="514">
        <v>0</v>
      </c>
      <c r="F41" s="515">
        <v>0</v>
      </c>
      <c r="G41" s="515"/>
      <c r="H41" s="514">
        <v>0</v>
      </c>
      <c r="I41" s="514">
        <v>0</v>
      </c>
      <c r="J41" s="514">
        <v>0</v>
      </c>
      <c r="K41" s="515"/>
      <c r="L41" s="514">
        <v>0</v>
      </c>
      <c r="M41" s="514">
        <v>0</v>
      </c>
      <c r="N41" s="515">
        <v>0</v>
      </c>
      <c r="O41" s="515"/>
      <c r="P41" s="514">
        <v>0</v>
      </c>
      <c r="Q41" s="515">
        <v>0</v>
      </c>
      <c r="R41" s="589"/>
      <c r="S41" s="590">
        <f>'Gemeente D'!C48+'Gemeente D'!D48-SUM(B41:Q41)</f>
        <v>1500</v>
      </c>
    </row>
    <row r="42" spans="1:19">
      <c r="A42" s="61" t="str">
        <f>'Gemeente A'!B49</f>
        <v>Belastingen huisvesting</v>
      </c>
      <c r="B42" s="514">
        <v>0</v>
      </c>
      <c r="C42" s="514">
        <v>0</v>
      </c>
      <c r="D42" s="514">
        <v>0</v>
      </c>
      <c r="E42" s="514">
        <v>0</v>
      </c>
      <c r="F42" s="515">
        <v>0</v>
      </c>
      <c r="G42" s="515"/>
      <c r="H42" s="514">
        <v>0</v>
      </c>
      <c r="I42" s="514">
        <v>0</v>
      </c>
      <c r="J42" s="514">
        <v>0</v>
      </c>
      <c r="K42" s="515"/>
      <c r="L42" s="514">
        <v>0</v>
      </c>
      <c r="M42" s="514">
        <v>0</v>
      </c>
      <c r="N42" s="515">
        <v>0</v>
      </c>
      <c r="O42" s="515"/>
      <c r="P42" s="514">
        <v>0</v>
      </c>
      <c r="Q42" s="515">
        <v>0</v>
      </c>
      <c r="R42" s="589"/>
      <c r="S42" s="590">
        <f>'Gemeente D'!C49+'Gemeente D'!D49-SUM(B42:Q42)</f>
        <v>1000</v>
      </c>
    </row>
    <row r="43" spans="1:19">
      <c r="A43" s="61" t="str">
        <f>'Gemeente A'!B50</f>
        <v>Verzekeringen huisvesting</v>
      </c>
      <c r="B43" s="514">
        <v>0</v>
      </c>
      <c r="C43" s="514">
        <v>0</v>
      </c>
      <c r="D43" s="514">
        <v>0</v>
      </c>
      <c r="E43" s="514">
        <v>0</v>
      </c>
      <c r="F43" s="515">
        <v>0</v>
      </c>
      <c r="G43" s="515"/>
      <c r="H43" s="514">
        <v>0</v>
      </c>
      <c r="I43" s="514">
        <v>0</v>
      </c>
      <c r="J43" s="514">
        <v>0</v>
      </c>
      <c r="K43" s="515"/>
      <c r="L43" s="514">
        <v>0</v>
      </c>
      <c r="M43" s="514">
        <v>0</v>
      </c>
      <c r="N43" s="515">
        <v>0</v>
      </c>
      <c r="O43" s="515"/>
      <c r="P43" s="514">
        <v>0</v>
      </c>
      <c r="Q43" s="515">
        <v>0</v>
      </c>
      <c r="R43" s="589"/>
      <c r="S43" s="590">
        <f>'Gemeente D'!C50+'Gemeente D'!D50-SUM(B43:Q43)</f>
        <v>500</v>
      </c>
    </row>
    <row r="44" spans="1:19">
      <c r="A44" s="61" t="str">
        <f>'Gemeente A'!B51</f>
        <v>Overige kosten huisvesting</v>
      </c>
      <c r="B44" s="514">
        <v>0</v>
      </c>
      <c r="C44" s="514">
        <v>0</v>
      </c>
      <c r="D44" s="514">
        <v>0</v>
      </c>
      <c r="E44" s="514">
        <v>0</v>
      </c>
      <c r="F44" s="515">
        <v>0</v>
      </c>
      <c r="G44" s="515"/>
      <c r="H44" s="514">
        <v>0</v>
      </c>
      <c r="I44" s="514">
        <v>0</v>
      </c>
      <c r="J44" s="514">
        <v>0</v>
      </c>
      <c r="K44" s="515"/>
      <c r="L44" s="514">
        <v>0</v>
      </c>
      <c r="M44" s="514">
        <v>0</v>
      </c>
      <c r="N44" s="515">
        <v>0</v>
      </c>
      <c r="O44" s="515"/>
      <c r="P44" s="514">
        <v>0</v>
      </c>
      <c r="Q44" s="515">
        <v>0</v>
      </c>
      <c r="R44" s="589"/>
      <c r="S44" s="590">
        <f>'Gemeente D'!C51+'Gemeente D'!D51-SUM(B44:Q44)</f>
        <v>2500</v>
      </c>
    </row>
    <row r="45" spans="1:19" s="252" customFormat="1">
      <c r="A45" s="64" t="str">
        <f>'Gemeente A'!A52</f>
        <v>Huisvesting</v>
      </c>
      <c r="B45" s="255">
        <f>SUM(B37:B44)</f>
        <v>0</v>
      </c>
      <c r="C45" s="255">
        <f t="shared" ref="C45:F45" si="29">SUM(C37:C44)</f>
        <v>0</v>
      </c>
      <c r="D45" s="255">
        <f t="shared" si="29"/>
        <v>0</v>
      </c>
      <c r="E45" s="255">
        <f t="shared" si="29"/>
        <v>0</v>
      </c>
      <c r="F45" s="256">
        <f t="shared" si="29"/>
        <v>0</v>
      </c>
      <c r="G45" s="256"/>
      <c r="H45" s="255">
        <f t="shared" ref="H45:J45" si="30">SUM(H37:H44)</f>
        <v>0</v>
      </c>
      <c r="I45" s="255">
        <f t="shared" si="30"/>
        <v>0</v>
      </c>
      <c r="J45" s="255">
        <f t="shared" si="30"/>
        <v>0</v>
      </c>
      <c r="K45" s="256"/>
      <c r="L45" s="255">
        <f t="shared" ref="L45:N45" si="31">SUM(L37:L44)</f>
        <v>0</v>
      </c>
      <c r="M45" s="255">
        <f t="shared" si="31"/>
        <v>0</v>
      </c>
      <c r="N45" s="256">
        <f t="shared" si="31"/>
        <v>0</v>
      </c>
      <c r="O45" s="256"/>
      <c r="P45" s="255">
        <f>SUM(P37:P44)</f>
        <v>0</v>
      </c>
      <c r="Q45" s="256">
        <f t="shared" ref="Q45" si="32">SUM(Q37:Q44)</f>
        <v>0</v>
      </c>
      <c r="R45" s="254"/>
      <c r="S45" s="256">
        <f>SUM(S37:S44)</f>
        <v>62000</v>
      </c>
    </row>
    <row r="46" spans="1:19">
      <c r="A46" s="61" t="str">
        <f>'Gemeente A'!B53</f>
        <v>Loonkosten Direct</v>
      </c>
      <c r="B46" s="591">
        <f>'Gemeente D'!F53</f>
        <v>11554.976159999998</v>
      </c>
      <c r="C46" s="591">
        <f>'Gemeente D'!G53</f>
        <v>11939.72832</v>
      </c>
      <c r="D46" s="591">
        <f>'Gemeente D'!H53</f>
        <v>6354.616320000001</v>
      </c>
      <c r="E46" s="591">
        <f>'Gemeente D'!I53</f>
        <v>5969.8641600000001</v>
      </c>
      <c r="F46" s="592">
        <f>'Gemeente D'!J53</f>
        <v>2792.5559999999996</v>
      </c>
      <c r="G46" s="592"/>
      <c r="H46" s="591">
        <f>'Gemeente D'!L53</f>
        <v>17604.273023999998</v>
      </c>
      <c r="I46" s="591">
        <f>'Gemeente D'!M53</f>
        <v>12019.161023999999</v>
      </c>
      <c r="J46" s="591">
        <f>'Gemeente D'!N53</f>
        <v>12019.161023999999</v>
      </c>
      <c r="K46" s="592"/>
      <c r="L46" s="591">
        <f>'Gemeente D'!P53</f>
        <v>10723.41504</v>
      </c>
      <c r="M46" s="591">
        <f>'Gemeente D'!Q53</f>
        <v>5361.7075199999999</v>
      </c>
      <c r="N46" s="592">
        <f>'Gemeente D'!R53</f>
        <v>5361.7075199999999</v>
      </c>
      <c r="O46" s="592"/>
      <c r="P46" s="591">
        <f>'Gemeente D'!T53</f>
        <v>14973.064704</v>
      </c>
      <c r="Q46" s="592">
        <f>'Gemeente D'!U53</f>
        <v>14973.064704</v>
      </c>
      <c r="R46" s="589"/>
      <c r="S46" s="590">
        <f>'Gemeente D'!W53</f>
        <v>5969.8641600000001</v>
      </c>
    </row>
    <row r="47" spans="1:19">
      <c r="A47" s="61" t="str">
        <f>'Gemeente A'!B54</f>
        <v>Loonkosten Backoffice</v>
      </c>
      <c r="B47" s="591">
        <f>'Gemeente D'!F54</f>
        <v>1598.5831680000003</v>
      </c>
      <c r="C47" s="591">
        <f>'Gemeente D'!G54</f>
        <v>1251.0650880000005</v>
      </c>
      <c r="D47" s="591">
        <f>'Gemeente D'!H54</f>
        <v>625.53254400000026</v>
      </c>
      <c r="E47" s="591">
        <f>'Gemeente D'!I54</f>
        <v>742.8198960000002</v>
      </c>
      <c r="F47" s="592">
        <f>'Gemeente D'!J54</f>
        <v>742.8198960000002</v>
      </c>
      <c r="G47" s="592"/>
      <c r="H47" s="591">
        <f>'Gemeente D'!L54</f>
        <v>1598.5831680000003</v>
      </c>
      <c r="I47" s="591">
        <f>'Gemeente D'!M54</f>
        <v>799.29158400000017</v>
      </c>
      <c r="J47" s="591">
        <f>'Gemeente D'!N54</f>
        <v>799.29158400000017</v>
      </c>
      <c r="K47" s="592"/>
      <c r="L47" s="591">
        <f>'Gemeente D'!P54</f>
        <v>1485.6397920000004</v>
      </c>
      <c r="M47" s="591">
        <f>'Gemeente D'!Q54</f>
        <v>799.29158400000017</v>
      </c>
      <c r="N47" s="592">
        <f>'Gemeente D'!R54</f>
        <v>742.8198960000002</v>
      </c>
      <c r="O47" s="592"/>
      <c r="P47" s="591">
        <f>'Gemeente D'!T54</f>
        <v>1251.0650880000005</v>
      </c>
      <c r="Q47" s="592">
        <f>'Gemeente D'!U54</f>
        <v>1251.0650880000005</v>
      </c>
      <c r="R47" s="589"/>
      <c r="S47" s="590">
        <f>'Gemeente D'!W54</f>
        <v>80767.545768000011</v>
      </c>
    </row>
    <row r="48" spans="1:19">
      <c r="A48" s="61" t="str">
        <f>'Gemeente A'!B55</f>
        <v>Inzet derden</v>
      </c>
      <c r="B48" s="514">
        <v>0</v>
      </c>
      <c r="C48" s="514">
        <v>0</v>
      </c>
      <c r="D48" s="514">
        <v>0</v>
      </c>
      <c r="E48" s="514">
        <v>0</v>
      </c>
      <c r="F48" s="515">
        <v>0</v>
      </c>
      <c r="G48" s="515"/>
      <c r="H48" s="514">
        <v>0</v>
      </c>
      <c r="I48" s="514">
        <v>0</v>
      </c>
      <c r="J48" s="514">
        <v>0</v>
      </c>
      <c r="K48" s="515"/>
      <c r="L48" s="514">
        <v>0</v>
      </c>
      <c r="M48" s="514">
        <v>0</v>
      </c>
      <c r="N48" s="515">
        <v>0</v>
      </c>
      <c r="O48" s="515"/>
      <c r="P48" s="514">
        <v>0</v>
      </c>
      <c r="Q48" s="515">
        <v>0</v>
      </c>
      <c r="R48" s="589"/>
      <c r="S48" s="590">
        <f>'Gemeente D'!C55+'Gemeente D'!D55-SUM(B48:Q48)</f>
        <v>6000</v>
      </c>
    </row>
    <row r="49" spans="1:19">
      <c r="A49" s="61" t="str">
        <f>'Gemeente A'!B56</f>
        <v>Overige personeelskosten</v>
      </c>
      <c r="B49" s="514">
        <v>0</v>
      </c>
      <c r="C49" s="514">
        <v>0</v>
      </c>
      <c r="D49" s="514">
        <v>0</v>
      </c>
      <c r="E49" s="514">
        <v>0</v>
      </c>
      <c r="F49" s="515">
        <v>0</v>
      </c>
      <c r="G49" s="515"/>
      <c r="H49" s="514">
        <v>0</v>
      </c>
      <c r="I49" s="514">
        <v>0</v>
      </c>
      <c r="J49" s="514">
        <v>0</v>
      </c>
      <c r="K49" s="515"/>
      <c r="L49" s="514">
        <v>0</v>
      </c>
      <c r="M49" s="514">
        <v>0</v>
      </c>
      <c r="N49" s="515">
        <v>0</v>
      </c>
      <c r="O49" s="515"/>
      <c r="P49" s="514">
        <v>0</v>
      </c>
      <c r="Q49" s="515">
        <v>0</v>
      </c>
      <c r="R49" s="589"/>
      <c r="S49" s="590">
        <f>'Gemeente D'!C56+'Gemeente D'!D56-SUM(B49:Q49)</f>
        <v>7269.2307692307695</v>
      </c>
    </row>
    <row r="50" spans="1:19" s="252" customFormat="1">
      <c r="A50" s="64" t="str">
        <f>'Gemeente A'!A57</f>
        <v>Personeel</v>
      </c>
      <c r="B50" s="255">
        <f>SUM(B46:B49)</f>
        <v>13153.559327999999</v>
      </c>
      <c r="C50" s="255">
        <f>SUM(C46:C49)</f>
        <v>13190.793408000001</v>
      </c>
      <c r="D50" s="255">
        <f>SUM(D46:D49)</f>
        <v>6980.1488640000016</v>
      </c>
      <c r="E50" s="255">
        <f>SUM(E46:E49)</f>
        <v>6712.6840560000001</v>
      </c>
      <c r="F50" s="256">
        <f>SUM(F46:F49)</f>
        <v>3535.3758959999996</v>
      </c>
      <c r="G50" s="256"/>
      <c r="H50" s="255">
        <f>SUM(H46:H49)</f>
        <v>19202.856191999999</v>
      </c>
      <c r="I50" s="255">
        <f>SUM(I46:I49)</f>
        <v>12818.452608</v>
      </c>
      <c r="J50" s="255">
        <f>SUM(J46:J49)</f>
        <v>12818.452608</v>
      </c>
      <c r="K50" s="256"/>
      <c r="L50" s="255">
        <f>SUM(L46:L49)</f>
        <v>12209.054832</v>
      </c>
      <c r="M50" s="255">
        <f>SUM(M46:M49)</f>
        <v>6160.9991040000004</v>
      </c>
      <c r="N50" s="256">
        <f>SUM(N46:N49)</f>
        <v>6104.5274159999999</v>
      </c>
      <c r="O50" s="256"/>
      <c r="P50" s="255">
        <f>SUM(P46:P49)</f>
        <v>16224.129792000002</v>
      </c>
      <c r="Q50" s="256">
        <f>SUM(Q46:Q49)</f>
        <v>16224.129792000002</v>
      </c>
      <c r="R50" s="254"/>
      <c r="S50" s="256">
        <f>SUM(S46:S49)</f>
        <v>100006.64069723077</v>
      </c>
    </row>
    <row r="51" spans="1:19">
      <c r="A51" s="61" t="str">
        <f>'Gemeente A'!B58</f>
        <v>Financiële administratie</v>
      </c>
      <c r="B51" s="514">
        <v>0</v>
      </c>
      <c r="C51" s="514">
        <v>0</v>
      </c>
      <c r="D51" s="514">
        <v>0</v>
      </c>
      <c r="E51" s="514">
        <v>0</v>
      </c>
      <c r="F51" s="515">
        <v>0</v>
      </c>
      <c r="G51" s="515"/>
      <c r="H51" s="514">
        <v>0</v>
      </c>
      <c r="I51" s="514">
        <v>0</v>
      </c>
      <c r="J51" s="514">
        <v>0</v>
      </c>
      <c r="K51" s="515"/>
      <c r="L51" s="514">
        <v>0</v>
      </c>
      <c r="M51" s="514">
        <v>0</v>
      </c>
      <c r="N51" s="515">
        <v>0</v>
      </c>
      <c r="O51" s="515"/>
      <c r="P51" s="514">
        <v>0</v>
      </c>
      <c r="Q51" s="515">
        <v>0</v>
      </c>
      <c r="R51" s="589"/>
      <c r="S51" s="590">
        <f>'Gemeente D'!C58+'Gemeente D'!D58-SUM(B51:Q51)</f>
        <v>7692.3076923076924</v>
      </c>
    </row>
    <row r="52" spans="1:19">
      <c r="A52" s="61" t="str">
        <f>'Gemeente A'!B59</f>
        <v>Personeelsadministratie</v>
      </c>
      <c r="B52" s="514">
        <v>0</v>
      </c>
      <c r="C52" s="514">
        <v>0</v>
      </c>
      <c r="D52" s="514">
        <v>0</v>
      </c>
      <c r="E52" s="514">
        <v>0</v>
      </c>
      <c r="F52" s="515">
        <v>0</v>
      </c>
      <c r="G52" s="515"/>
      <c r="H52" s="514">
        <v>0</v>
      </c>
      <c r="I52" s="514">
        <v>0</v>
      </c>
      <c r="J52" s="514">
        <v>0</v>
      </c>
      <c r="K52" s="515"/>
      <c r="L52" s="514">
        <v>0</v>
      </c>
      <c r="M52" s="514">
        <v>0</v>
      </c>
      <c r="N52" s="515">
        <v>0</v>
      </c>
      <c r="O52" s="515"/>
      <c r="P52" s="514">
        <v>0</v>
      </c>
      <c r="Q52" s="515">
        <v>0</v>
      </c>
      <c r="R52" s="589"/>
      <c r="S52" s="590">
        <f>'Gemeente D'!C59+'Gemeente D'!D59-SUM(B52:Q52)</f>
        <v>2884.6153846153848</v>
      </c>
    </row>
    <row r="53" spans="1:19">
      <c r="A53" s="61" t="str">
        <f>'Gemeente A'!B60</f>
        <v>Lenersadministratie</v>
      </c>
      <c r="B53" s="514">
        <v>0</v>
      </c>
      <c r="C53" s="514">
        <v>0</v>
      </c>
      <c r="D53" s="514">
        <v>0</v>
      </c>
      <c r="E53" s="514">
        <v>0</v>
      </c>
      <c r="F53" s="515">
        <v>0</v>
      </c>
      <c r="G53" s="515"/>
      <c r="H53" s="514">
        <v>0</v>
      </c>
      <c r="I53" s="514">
        <v>0</v>
      </c>
      <c r="J53" s="514">
        <v>0</v>
      </c>
      <c r="K53" s="515"/>
      <c r="L53" s="514">
        <v>0</v>
      </c>
      <c r="M53" s="514">
        <v>0</v>
      </c>
      <c r="N53" s="515">
        <v>0</v>
      </c>
      <c r="O53" s="515"/>
      <c r="P53" s="514">
        <v>0</v>
      </c>
      <c r="Q53" s="515">
        <v>0</v>
      </c>
      <c r="R53" s="589"/>
      <c r="S53" s="590">
        <f>'Gemeente D'!C60+'Gemeente D'!D60-SUM(B53:Q53)</f>
        <v>4807.6923076923076</v>
      </c>
    </row>
    <row r="54" spans="1:19">
      <c r="A54" s="61" t="str">
        <f>'Gemeente A'!B61</f>
        <v>Overige administratiekosten</v>
      </c>
      <c r="B54" s="514">
        <v>0</v>
      </c>
      <c r="C54" s="514">
        <v>0</v>
      </c>
      <c r="D54" s="514">
        <v>0</v>
      </c>
      <c r="E54" s="514">
        <v>0</v>
      </c>
      <c r="F54" s="515">
        <v>0</v>
      </c>
      <c r="G54" s="515"/>
      <c r="H54" s="514">
        <v>0</v>
      </c>
      <c r="I54" s="514">
        <v>0</v>
      </c>
      <c r="J54" s="514">
        <v>0</v>
      </c>
      <c r="K54" s="515"/>
      <c r="L54" s="514">
        <v>0</v>
      </c>
      <c r="M54" s="514">
        <v>0</v>
      </c>
      <c r="N54" s="515">
        <v>0</v>
      </c>
      <c r="O54" s="515"/>
      <c r="P54" s="514">
        <v>0</v>
      </c>
      <c r="Q54" s="515">
        <v>0</v>
      </c>
      <c r="R54" s="589"/>
      <c r="S54" s="590">
        <f>'Gemeente D'!C61+'Gemeente D'!D61-SUM(B54:Q54)</f>
        <v>6730.7692307692314</v>
      </c>
    </row>
    <row r="55" spans="1:19" s="252" customFormat="1">
      <c r="A55" s="64" t="str">
        <f>'Gemeente A'!A62</f>
        <v>Administratie</v>
      </c>
      <c r="B55" s="255">
        <f>SUM(B51:B54)</f>
        <v>0</v>
      </c>
      <c r="C55" s="255">
        <f t="shared" ref="C55:F55" si="33">SUM(C51:C54)</f>
        <v>0</v>
      </c>
      <c r="D55" s="255">
        <f t="shared" si="33"/>
        <v>0</v>
      </c>
      <c r="E55" s="255">
        <f t="shared" si="33"/>
        <v>0</v>
      </c>
      <c r="F55" s="256">
        <f t="shared" si="33"/>
        <v>0</v>
      </c>
      <c r="G55" s="256"/>
      <c r="H55" s="255">
        <f t="shared" ref="H55:J55" si="34">SUM(H51:H54)</f>
        <v>0</v>
      </c>
      <c r="I55" s="255">
        <f t="shared" si="34"/>
        <v>0</v>
      </c>
      <c r="J55" s="255">
        <f t="shared" si="34"/>
        <v>0</v>
      </c>
      <c r="K55" s="256"/>
      <c r="L55" s="255">
        <f t="shared" ref="L55:N55" si="35">SUM(L51:L54)</f>
        <v>0</v>
      </c>
      <c r="M55" s="255">
        <f t="shared" si="35"/>
        <v>0</v>
      </c>
      <c r="N55" s="256">
        <f t="shared" si="35"/>
        <v>0</v>
      </c>
      <c r="O55" s="256"/>
      <c r="P55" s="255">
        <f>SUM(P51:P54)</f>
        <v>0</v>
      </c>
      <c r="Q55" s="256">
        <f t="shared" ref="Q55" si="36">SUM(Q51:Q54)</f>
        <v>0</v>
      </c>
      <c r="R55" s="254"/>
      <c r="S55" s="256">
        <f>SUM(S51:S54)</f>
        <v>22115.384615384617</v>
      </c>
    </row>
    <row r="56" spans="1:19" s="252" customFormat="1">
      <c r="A56" s="64" t="str">
        <f>'Gemeente A'!A63</f>
        <v>Transport</v>
      </c>
      <c r="B56" s="284">
        <v>0</v>
      </c>
      <c r="C56" s="284">
        <v>0</v>
      </c>
      <c r="D56" s="284">
        <v>0</v>
      </c>
      <c r="E56" s="284">
        <v>0</v>
      </c>
      <c r="F56" s="285">
        <v>0</v>
      </c>
      <c r="G56" s="285"/>
      <c r="H56" s="284">
        <v>0</v>
      </c>
      <c r="I56" s="284">
        <v>0</v>
      </c>
      <c r="J56" s="284">
        <v>0</v>
      </c>
      <c r="K56" s="285"/>
      <c r="L56" s="284">
        <v>0</v>
      </c>
      <c r="M56" s="284">
        <v>0</v>
      </c>
      <c r="N56" s="285">
        <v>0</v>
      </c>
      <c r="O56" s="285"/>
      <c r="P56" s="284">
        <v>0</v>
      </c>
      <c r="Q56" s="285">
        <v>0</v>
      </c>
      <c r="R56" s="254"/>
      <c r="S56" s="590">
        <f>'Gemeente D'!C63+'Gemeente D'!D63-SUM(B56:Q56)</f>
        <v>1923.0769230769231</v>
      </c>
    </row>
    <row r="57" spans="1:19">
      <c r="A57" s="61" t="str">
        <f>'Gemeente A'!B64</f>
        <v>Kantoor &amp; Onderhoud</v>
      </c>
      <c r="B57" s="514">
        <v>0</v>
      </c>
      <c r="C57" s="514">
        <v>0</v>
      </c>
      <c r="D57" s="514">
        <v>0</v>
      </c>
      <c r="E57" s="514">
        <v>0</v>
      </c>
      <c r="F57" s="515">
        <v>0</v>
      </c>
      <c r="G57" s="515"/>
      <c r="H57" s="514">
        <v>0</v>
      </c>
      <c r="I57" s="514">
        <v>0</v>
      </c>
      <c r="J57" s="514">
        <v>0</v>
      </c>
      <c r="K57" s="515"/>
      <c r="L57" s="514">
        <v>0</v>
      </c>
      <c r="M57" s="514">
        <v>0</v>
      </c>
      <c r="N57" s="515">
        <v>0</v>
      </c>
      <c r="O57" s="515"/>
      <c r="P57" s="514">
        <v>0</v>
      </c>
      <c r="Q57" s="515">
        <v>0</v>
      </c>
      <c r="R57" s="589"/>
      <c r="S57" s="590">
        <f>'Gemeente D'!C64+'Gemeente D'!D64-SUM(B57:Q57)</f>
        <v>12115.384615384615</v>
      </c>
    </row>
    <row r="58" spans="1:19">
      <c r="A58" s="61" t="str">
        <f>'Gemeente A'!B65</f>
        <v>Bibliotheekautomatisering</v>
      </c>
      <c r="B58" s="514">
        <v>0</v>
      </c>
      <c r="C58" s="514">
        <v>0</v>
      </c>
      <c r="D58" s="514">
        <v>0</v>
      </c>
      <c r="E58" s="514">
        <v>0</v>
      </c>
      <c r="F58" s="515">
        <v>0</v>
      </c>
      <c r="G58" s="515"/>
      <c r="H58" s="514">
        <v>0</v>
      </c>
      <c r="I58" s="514">
        <v>0</v>
      </c>
      <c r="J58" s="514">
        <v>0</v>
      </c>
      <c r="K58" s="515"/>
      <c r="L58" s="514">
        <v>0</v>
      </c>
      <c r="M58" s="514">
        <v>0</v>
      </c>
      <c r="N58" s="515">
        <v>0</v>
      </c>
      <c r="O58" s="515"/>
      <c r="P58" s="514">
        <v>0</v>
      </c>
      <c r="Q58" s="515">
        <v>0</v>
      </c>
      <c r="R58" s="589"/>
      <c r="S58" s="590">
        <f>'Gemeente D'!C65+'Gemeente D'!D65-SUM(B58:Q58)</f>
        <v>9230.7692307692305</v>
      </c>
    </row>
    <row r="59" spans="1:19">
      <c r="A59" s="61" t="str">
        <f>'Gemeente A'!B66</f>
        <v>Afschrijving automatisering</v>
      </c>
      <c r="B59" s="514">
        <v>0</v>
      </c>
      <c r="C59" s="514">
        <v>0</v>
      </c>
      <c r="D59" s="514">
        <v>0</v>
      </c>
      <c r="E59" s="514">
        <v>0</v>
      </c>
      <c r="F59" s="515">
        <v>0</v>
      </c>
      <c r="G59" s="515"/>
      <c r="H59" s="514">
        <v>0</v>
      </c>
      <c r="I59" s="514">
        <v>0</v>
      </c>
      <c r="J59" s="514">
        <v>0</v>
      </c>
      <c r="K59" s="515"/>
      <c r="L59" s="514">
        <v>0</v>
      </c>
      <c r="M59" s="514">
        <v>0</v>
      </c>
      <c r="N59" s="515">
        <v>0</v>
      </c>
      <c r="O59" s="515"/>
      <c r="P59" s="514">
        <v>0</v>
      </c>
      <c r="Q59" s="515">
        <v>0</v>
      </c>
      <c r="R59" s="589"/>
      <c r="S59" s="590">
        <f>'Gemeente D'!C66+'Gemeente D'!D66-SUM(B59:Q59)</f>
        <v>0</v>
      </c>
    </row>
    <row r="60" spans="1:19">
      <c r="A60" s="61" t="str">
        <f>'Gemeente A'!B67</f>
        <v>Overige automatiseringskosten</v>
      </c>
      <c r="B60" s="514">
        <v>0</v>
      </c>
      <c r="C60" s="514">
        <v>0</v>
      </c>
      <c r="D60" s="514">
        <v>0</v>
      </c>
      <c r="E60" s="514">
        <v>0</v>
      </c>
      <c r="F60" s="515">
        <v>0</v>
      </c>
      <c r="G60" s="515"/>
      <c r="H60" s="514">
        <v>0</v>
      </c>
      <c r="I60" s="514">
        <v>0</v>
      </c>
      <c r="J60" s="514">
        <v>0</v>
      </c>
      <c r="K60" s="515"/>
      <c r="L60" s="514">
        <v>0</v>
      </c>
      <c r="M60" s="514">
        <v>0</v>
      </c>
      <c r="N60" s="515">
        <v>0</v>
      </c>
      <c r="O60" s="515"/>
      <c r="P60" s="514">
        <v>0</v>
      </c>
      <c r="Q60" s="515">
        <v>0</v>
      </c>
      <c r="R60" s="589"/>
      <c r="S60" s="590">
        <f>'Gemeente D'!C67+'Gemeente D'!D67-SUM(B60:Q60)</f>
        <v>8192.3076923076915</v>
      </c>
    </row>
    <row r="61" spans="1:19" s="252" customFormat="1">
      <c r="A61" s="64" t="str">
        <f>'Gemeente A'!A68</f>
        <v>Automatisering</v>
      </c>
      <c r="B61" s="255">
        <f>SUM(B56:B60)</f>
        <v>0</v>
      </c>
      <c r="C61" s="255">
        <f t="shared" ref="C61:F61" si="37">SUM(C56:C60)</f>
        <v>0</v>
      </c>
      <c r="D61" s="255">
        <f t="shared" si="37"/>
        <v>0</v>
      </c>
      <c r="E61" s="255">
        <f t="shared" si="37"/>
        <v>0</v>
      </c>
      <c r="F61" s="256">
        <f t="shared" si="37"/>
        <v>0</v>
      </c>
      <c r="G61" s="256"/>
      <c r="H61" s="255">
        <f t="shared" ref="H61:J61" si="38">SUM(H56:H60)</f>
        <v>0</v>
      </c>
      <c r="I61" s="255">
        <f t="shared" si="38"/>
        <v>0</v>
      </c>
      <c r="J61" s="255">
        <f t="shared" si="38"/>
        <v>0</v>
      </c>
      <c r="K61" s="256"/>
      <c r="L61" s="255">
        <f t="shared" ref="L61:N61" si="39">SUM(L56:L60)</f>
        <v>0</v>
      </c>
      <c r="M61" s="255">
        <f t="shared" si="39"/>
        <v>0</v>
      </c>
      <c r="N61" s="256">
        <f t="shared" si="39"/>
        <v>0</v>
      </c>
      <c r="O61" s="256"/>
      <c r="P61" s="255">
        <f>SUM(P56:P60)</f>
        <v>0</v>
      </c>
      <c r="Q61" s="256">
        <f t="shared" ref="Q61" si="40">SUM(Q56:Q60)</f>
        <v>0</v>
      </c>
      <c r="R61" s="254"/>
      <c r="S61" s="256">
        <f>SUM(S57:S60)</f>
        <v>29538.461538461535</v>
      </c>
    </row>
    <row r="62" spans="1:19">
      <c r="A62" s="61" t="str">
        <f>'Gemeente A'!B69</f>
        <v>Media</v>
      </c>
      <c r="B62" s="514">
        <v>0</v>
      </c>
      <c r="C62" s="514">
        <v>0</v>
      </c>
      <c r="D62" s="514">
        <v>0</v>
      </c>
      <c r="E62" s="514">
        <v>0</v>
      </c>
      <c r="F62" s="515">
        <v>0</v>
      </c>
      <c r="G62" s="515"/>
      <c r="H62" s="514">
        <v>0</v>
      </c>
      <c r="I62" s="514">
        <v>0</v>
      </c>
      <c r="J62" s="514">
        <v>0</v>
      </c>
      <c r="K62" s="515"/>
      <c r="L62" s="514">
        <v>0</v>
      </c>
      <c r="M62" s="514">
        <v>0</v>
      </c>
      <c r="N62" s="515">
        <v>0</v>
      </c>
      <c r="O62" s="515"/>
      <c r="P62" s="514">
        <v>3000</v>
      </c>
      <c r="Q62" s="515">
        <v>3500</v>
      </c>
      <c r="R62" s="589"/>
      <c r="S62" s="590">
        <f>'Gemeente D'!C69+'Gemeente D'!D69-SUM(B62:Q62)</f>
        <v>0</v>
      </c>
    </row>
    <row r="63" spans="1:19">
      <c r="A63" s="61" t="str">
        <f>'Gemeente A'!B70</f>
        <v>Tijdschriften &amp; Abonnementen</v>
      </c>
      <c r="B63" s="514">
        <v>0</v>
      </c>
      <c r="C63" s="514">
        <v>0</v>
      </c>
      <c r="D63" s="514">
        <v>0</v>
      </c>
      <c r="E63" s="514">
        <v>0</v>
      </c>
      <c r="F63" s="515">
        <v>0</v>
      </c>
      <c r="G63" s="515"/>
      <c r="H63" s="514">
        <v>0</v>
      </c>
      <c r="I63" s="514">
        <v>0</v>
      </c>
      <c r="J63" s="514">
        <v>0</v>
      </c>
      <c r="K63" s="515"/>
      <c r="L63" s="514">
        <v>0</v>
      </c>
      <c r="M63" s="514">
        <v>0</v>
      </c>
      <c r="N63" s="515">
        <v>0</v>
      </c>
      <c r="O63" s="515"/>
      <c r="P63" s="514">
        <v>0</v>
      </c>
      <c r="Q63" s="515">
        <v>2500</v>
      </c>
      <c r="R63" s="589"/>
      <c r="S63" s="590">
        <f>'Gemeente D'!C70+'Gemeente D'!D70-SUM(B63:Q63)</f>
        <v>0</v>
      </c>
    </row>
    <row r="64" spans="1:19">
      <c r="A64" s="61" t="str">
        <f>'Gemeente A'!B71</f>
        <v>Kosten leenrecht</v>
      </c>
      <c r="B64" s="514">
        <v>0</v>
      </c>
      <c r="C64" s="514">
        <v>0</v>
      </c>
      <c r="D64" s="514">
        <v>0</v>
      </c>
      <c r="E64" s="514">
        <v>0</v>
      </c>
      <c r="F64" s="515">
        <v>0</v>
      </c>
      <c r="G64" s="515"/>
      <c r="H64" s="514">
        <v>0</v>
      </c>
      <c r="I64" s="514">
        <v>0</v>
      </c>
      <c r="J64" s="514">
        <v>0</v>
      </c>
      <c r="K64" s="515"/>
      <c r="L64" s="514">
        <v>0</v>
      </c>
      <c r="M64" s="514">
        <v>0</v>
      </c>
      <c r="N64" s="515">
        <v>0</v>
      </c>
      <c r="O64" s="515"/>
      <c r="P64" s="514">
        <v>1000</v>
      </c>
      <c r="Q64" s="515">
        <v>1500</v>
      </c>
      <c r="R64" s="589"/>
      <c r="S64" s="590">
        <f>'Gemeente D'!C71+'Gemeente D'!D71-SUM(B64:Q64)</f>
        <v>0</v>
      </c>
    </row>
    <row r="65" spans="1:19">
      <c r="A65" s="61" t="str">
        <f>'Gemeente A'!B72</f>
        <v>Centraal collectioneren &amp; innovatiebijdragen</v>
      </c>
      <c r="B65" s="514">
        <v>0</v>
      </c>
      <c r="C65" s="514">
        <v>0</v>
      </c>
      <c r="D65" s="514">
        <v>0</v>
      </c>
      <c r="E65" s="514">
        <v>0</v>
      </c>
      <c r="F65" s="515">
        <v>0</v>
      </c>
      <c r="G65" s="515"/>
      <c r="H65" s="514">
        <v>0</v>
      </c>
      <c r="I65" s="514">
        <v>0</v>
      </c>
      <c r="J65" s="514">
        <v>0</v>
      </c>
      <c r="K65" s="515"/>
      <c r="L65" s="514">
        <v>0</v>
      </c>
      <c r="M65" s="514">
        <v>0</v>
      </c>
      <c r="N65" s="515">
        <v>0</v>
      </c>
      <c r="O65" s="515"/>
      <c r="P65" s="514">
        <v>0</v>
      </c>
      <c r="Q65" s="515">
        <v>0</v>
      </c>
      <c r="R65" s="589"/>
      <c r="S65" s="590">
        <f>'Gemeente D'!C72+'Gemeente D'!D72-SUM(B65:Q65)</f>
        <v>0</v>
      </c>
    </row>
    <row r="66" spans="1:19">
      <c r="A66" s="61" t="str">
        <f>'Gemeente A'!B73</f>
        <v>Overige media kosten</v>
      </c>
      <c r="B66" s="514">
        <v>0</v>
      </c>
      <c r="C66" s="514">
        <v>0</v>
      </c>
      <c r="D66" s="514">
        <v>0</v>
      </c>
      <c r="E66" s="514">
        <v>0</v>
      </c>
      <c r="F66" s="515">
        <v>0</v>
      </c>
      <c r="G66" s="515"/>
      <c r="H66" s="514">
        <v>0</v>
      </c>
      <c r="I66" s="514">
        <v>0</v>
      </c>
      <c r="J66" s="514">
        <v>0</v>
      </c>
      <c r="K66" s="515"/>
      <c r="L66" s="514">
        <v>0</v>
      </c>
      <c r="M66" s="514">
        <v>0</v>
      </c>
      <c r="N66" s="515">
        <v>0</v>
      </c>
      <c r="O66" s="515"/>
      <c r="P66" s="514">
        <v>0</v>
      </c>
      <c r="Q66" s="515">
        <v>0</v>
      </c>
      <c r="R66" s="589"/>
      <c r="S66" s="590">
        <f>'Gemeente D'!C73+'Gemeente D'!D73-SUM(B66:Q66)</f>
        <v>15903.846153846154</v>
      </c>
    </row>
    <row r="67" spans="1:19">
      <c r="A67" s="64" t="str">
        <f>'Gemeente A'!A74</f>
        <v>Collectie en media</v>
      </c>
      <c r="B67" s="255">
        <f>SUM(B62:B66)</f>
        <v>0</v>
      </c>
      <c r="C67" s="255">
        <f t="shared" ref="C67:F67" si="41">SUM(C62:C66)</f>
        <v>0</v>
      </c>
      <c r="D67" s="255">
        <f t="shared" si="41"/>
        <v>0</v>
      </c>
      <c r="E67" s="255">
        <f t="shared" si="41"/>
        <v>0</v>
      </c>
      <c r="F67" s="256">
        <f t="shared" si="41"/>
        <v>0</v>
      </c>
      <c r="G67" s="256"/>
      <c r="H67" s="255">
        <f t="shared" ref="H67:J67" si="42">SUM(H62:H66)</f>
        <v>0</v>
      </c>
      <c r="I67" s="255">
        <f t="shared" si="42"/>
        <v>0</v>
      </c>
      <c r="J67" s="255">
        <f t="shared" si="42"/>
        <v>0</v>
      </c>
      <c r="K67" s="256"/>
      <c r="L67" s="255">
        <f t="shared" ref="L67:N67" si="43">SUM(L62:L66)</f>
        <v>0</v>
      </c>
      <c r="M67" s="255">
        <f t="shared" si="43"/>
        <v>0</v>
      </c>
      <c r="N67" s="256">
        <f t="shared" si="43"/>
        <v>0</v>
      </c>
      <c r="O67" s="256"/>
      <c r="P67" s="255">
        <f>SUM(P62:P66)</f>
        <v>4000</v>
      </c>
      <c r="Q67" s="256">
        <f t="shared" ref="Q67" si="44">SUM(Q62:Q66)</f>
        <v>7500</v>
      </c>
      <c r="R67" s="254"/>
      <c r="S67" s="256">
        <f>SUM(S62:S66)</f>
        <v>15903.846153846154</v>
      </c>
    </row>
    <row r="68" spans="1:19">
      <c r="A68" s="61" t="str">
        <f>'Gemeente A'!B75</f>
        <v>Kosten activiteiten</v>
      </c>
      <c r="B68" s="514">
        <v>1000</v>
      </c>
      <c r="C68" s="514">
        <v>1000</v>
      </c>
      <c r="D68" s="514">
        <v>1000</v>
      </c>
      <c r="E68" s="514">
        <v>1000</v>
      </c>
      <c r="F68" s="515">
        <v>1000</v>
      </c>
      <c r="G68" s="515"/>
      <c r="H68" s="514">
        <v>500</v>
      </c>
      <c r="I68" s="514">
        <v>500</v>
      </c>
      <c r="J68" s="514">
        <v>500</v>
      </c>
      <c r="K68" s="515"/>
      <c r="L68" s="514">
        <v>500</v>
      </c>
      <c r="M68" s="514">
        <v>500</v>
      </c>
      <c r="N68" s="515">
        <v>500</v>
      </c>
      <c r="O68" s="515"/>
      <c r="P68" s="514">
        <v>0</v>
      </c>
      <c r="Q68" s="515">
        <v>0</v>
      </c>
      <c r="R68" s="589"/>
      <c r="S68" s="590">
        <f>'Gemeente D'!C75+'Gemeente D'!D75-SUM(B68:Q68)</f>
        <v>4884.6153846153848</v>
      </c>
    </row>
    <row r="69" spans="1:19">
      <c r="A69" s="61" t="str">
        <f>'Gemeente A'!B76</f>
        <v>Overige specifieke kosten</v>
      </c>
      <c r="B69" s="514">
        <v>0</v>
      </c>
      <c r="C69" s="514">
        <v>0</v>
      </c>
      <c r="D69" s="514">
        <v>0</v>
      </c>
      <c r="E69" s="514">
        <v>0</v>
      </c>
      <c r="F69" s="515">
        <v>0</v>
      </c>
      <c r="G69" s="515"/>
      <c r="H69" s="514">
        <v>0</v>
      </c>
      <c r="I69" s="514">
        <v>0</v>
      </c>
      <c r="J69" s="514">
        <v>0</v>
      </c>
      <c r="K69" s="515"/>
      <c r="L69" s="514">
        <v>0</v>
      </c>
      <c r="M69" s="514">
        <v>0</v>
      </c>
      <c r="N69" s="515">
        <v>0</v>
      </c>
      <c r="O69" s="515"/>
      <c r="P69" s="514">
        <v>0</v>
      </c>
      <c r="Q69" s="515">
        <v>0</v>
      </c>
      <c r="R69" s="589"/>
      <c r="S69" s="590">
        <f>'Gemeente D'!C76+'Gemeente D'!D76-SUM(B69:Q69)</f>
        <v>1923.0769230769231</v>
      </c>
    </row>
    <row r="70" spans="1:19" s="252" customFormat="1">
      <c r="A70" s="64" t="str">
        <f>'Gemeente A'!A77</f>
        <v>Specifieke kosten</v>
      </c>
      <c r="B70" s="255">
        <f>SUM(B68:B69)</f>
        <v>1000</v>
      </c>
      <c r="C70" s="255">
        <f t="shared" ref="C70:F70" si="45">SUM(C68:C69)</f>
        <v>1000</v>
      </c>
      <c r="D70" s="255">
        <f t="shared" si="45"/>
        <v>1000</v>
      </c>
      <c r="E70" s="255">
        <f t="shared" si="45"/>
        <v>1000</v>
      </c>
      <c r="F70" s="256">
        <f t="shared" si="45"/>
        <v>1000</v>
      </c>
      <c r="G70" s="256"/>
      <c r="H70" s="255">
        <f t="shared" ref="H70:J70" si="46">SUM(H68:H69)</f>
        <v>500</v>
      </c>
      <c r="I70" s="255">
        <f t="shared" si="46"/>
        <v>500</v>
      </c>
      <c r="J70" s="255">
        <f t="shared" si="46"/>
        <v>500</v>
      </c>
      <c r="K70" s="256"/>
      <c r="L70" s="255">
        <f t="shared" ref="L70:N70" si="47">SUM(L68:L69)</f>
        <v>500</v>
      </c>
      <c r="M70" s="255">
        <f t="shared" si="47"/>
        <v>500</v>
      </c>
      <c r="N70" s="256">
        <f t="shared" si="47"/>
        <v>500</v>
      </c>
      <c r="O70" s="256"/>
      <c r="P70" s="255">
        <f>SUM(P68:P69)</f>
        <v>0</v>
      </c>
      <c r="Q70" s="256">
        <f t="shared" ref="Q70" si="48">SUM(Q68:Q69)</f>
        <v>0</v>
      </c>
      <c r="R70" s="254"/>
      <c r="S70" s="256">
        <f>SUM(S68:S69)</f>
        <v>6807.6923076923076</v>
      </c>
    </row>
    <row r="71" spans="1:19" s="252" customFormat="1">
      <c r="A71" s="64" t="str">
        <f>'Gemeente A'!A78</f>
        <v>Diverse kosten</v>
      </c>
      <c r="B71" s="284">
        <v>0</v>
      </c>
      <c r="C71" s="284">
        <v>0</v>
      </c>
      <c r="D71" s="284">
        <v>0</v>
      </c>
      <c r="E71" s="284">
        <v>0</v>
      </c>
      <c r="F71" s="285">
        <v>0</v>
      </c>
      <c r="G71" s="285"/>
      <c r="H71" s="284">
        <v>0</v>
      </c>
      <c r="I71" s="284">
        <v>0</v>
      </c>
      <c r="J71" s="284">
        <v>0</v>
      </c>
      <c r="K71" s="285"/>
      <c r="L71" s="284">
        <v>0</v>
      </c>
      <c r="M71" s="284">
        <v>0</v>
      </c>
      <c r="N71" s="285">
        <v>0</v>
      </c>
      <c r="O71" s="285"/>
      <c r="P71" s="284">
        <v>0</v>
      </c>
      <c r="Q71" s="285">
        <v>0</v>
      </c>
      <c r="R71" s="254"/>
      <c r="S71" s="590">
        <f>'Gemeente D'!C78+'Gemeente D'!D78-SUM(B71:Q71)</f>
        <v>288.46153846153845</v>
      </c>
    </row>
    <row r="72" spans="1:19">
      <c r="A72" s="61" t="str">
        <f>'Gemeente A'!B79</f>
        <v>Afschrijvingskosten</v>
      </c>
      <c r="B72" s="514">
        <v>0</v>
      </c>
      <c r="C72" s="514">
        <v>0</v>
      </c>
      <c r="D72" s="514">
        <v>0</v>
      </c>
      <c r="E72" s="514">
        <v>0</v>
      </c>
      <c r="F72" s="515">
        <v>0</v>
      </c>
      <c r="G72" s="515"/>
      <c r="H72" s="514">
        <v>0</v>
      </c>
      <c r="I72" s="514">
        <v>0</v>
      </c>
      <c r="J72" s="514">
        <v>0</v>
      </c>
      <c r="K72" s="515"/>
      <c r="L72" s="514">
        <v>0</v>
      </c>
      <c r="M72" s="514">
        <v>0</v>
      </c>
      <c r="N72" s="515">
        <v>0</v>
      </c>
      <c r="O72" s="515"/>
      <c r="P72" s="514">
        <v>0</v>
      </c>
      <c r="Q72" s="515">
        <v>0</v>
      </c>
      <c r="R72" s="589"/>
      <c r="S72" s="590">
        <f>'Gemeente D'!C79+'Gemeente D'!D79-SUM(B72:Q72)</f>
        <v>7692.3076923076924</v>
      </c>
    </row>
    <row r="73" spans="1:19">
      <c r="A73" s="61" t="str">
        <f>'Gemeente A'!B80</f>
        <v>Bank- en rentekosten</v>
      </c>
      <c r="B73" s="514">
        <v>0</v>
      </c>
      <c r="C73" s="514">
        <v>0</v>
      </c>
      <c r="D73" s="514">
        <v>0</v>
      </c>
      <c r="E73" s="514">
        <v>0</v>
      </c>
      <c r="F73" s="515">
        <v>0</v>
      </c>
      <c r="G73" s="515"/>
      <c r="H73" s="514">
        <v>0</v>
      </c>
      <c r="I73" s="514">
        <v>0</v>
      </c>
      <c r="J73" s="514">
        <v>0</v>
      </c>
      <c r="K73" s="515"/>
      <c r="L73" s="514">
        <v>0</v>
      </c>
      <c r="M73" s="514">
        <v>0</v>
      </c>
      <c r="N73" s="515">
        <v>0</v>
      </c>
      <c r="O73" s="515"/>
      <c r="P73" s="514">
        <v>0</v>
      </c>
      <c r="Q73" s="515">
        <v>0</v>
      </c>
      <c r="R73" s="589"/>
      <c r="S73" s="590">
        <f>'Gemeente D'!C80+'Gemeente D'!D80-SUM(B73:Q73)</f>
        <v>769.23076923076928</v>
      </c>
    </row>
    <row r="74" spans="1:19" s="252" customFormat="1">
      <c r="A74" s="64" t="str">
        <f>'Gemeente A'!A81</f>
        <v>Afschrijvingen en Rente</v>
      </c>
      <c r="B74" s="255">
        <f>SUM(B71:B73)</f>
        <v>0</v>
      </c>
      <c r="C74" s="255">
        <f t="shared" ref="C74:F74" si="49">SUM(C71:C73)</f>
        <v>0</v>
      </c>
      <c r="D74" s="255">
        <f t="shared" si="49"/>
        <v>0</v>
      </c>
      <c r="E74" s="255">
        <f t="shared" si="49"/>
        <v>0</v>
      </c>
      <c r="F74" s="256">
        <f t="shared" si="49"/>
        <v>0</v>
      </c>
      <c r="G74" s="256"/>
      <c r="H74" s="255">
        <f t="shared" ref="H74:J74" si="50">SUM(H71:H73)</f>
        <v>0</v>
      </c>
      <c r="I74" s="255">
        <f t="shared" si="50"/>
        <v>0</v>
      </c>
      <c r="J74" s="255">
        <f t="shared" si="50"/>
        <v>0</v>
      </c>
      <c r="K74" s="256"/>
      <c r="L74" s="255">
        <f t="shared" ref="L74:N74" si="51">SUM(L71:L73)</f>
        <v>0</v>
      </c>
      <c r="M74" s="255">
        <f t="shared" si="51"/>
        <v>0</v>
      </c>
      <c r="N74" s="256">
        <f t="shared" si="51"/>
        <v>0</v>
      </c>
      <c r="O74" s="256"/>
      <c r="P74" s="255">
        <f>SUM(P71:P73)</f>
        <v>0</v>
      </c>
      <c r="Q74" s="256">
        <f t="shared" ref="Q74" si="52">SUM(Q71:Q73)</f>
        <v>0</v>
      </c>
      <c r="R74" s="254"/>
      <c r="S74" s="256">
        <f>SUM(S72:S73)</f>
        <v>8461.538461538461</v>
      </c>
    </row>
    <row r="75" spans="1:19">
      <c r="A75" s="61" t="str">
        <f>'Gemeente A'!B82</f>
        <v>Vrije Rubriek 1</v>
      </c>
      <c r="B75" s="514">
        <v>0</v>
      </c>
      <c r="C75" s="514">
        <v>0</v>
      </c>
      <c r="D75" s="514">
        <v>0</v>
      </c>
      <c r="E75" s="514">
        <v>0</v>
      </c>
      <c r="F75" s="515">
        <v>0</v>
      </c>
      <c r="G75" s="515"/>
      <c r="H75" s="514">
        <v>0</v>
      </c>
      <c r="I75" s="514">
        <v>0</v>
      </c>
      <c r="J75" s="514">
        <v>0</v>
      </c>
      <c r="K75" s="515"/>
      <c r="L75" s="514">
        <v>0</v>
      </c>
      <c r="M75" s="514">
        <v>0</v>
      </c>
      <c r="N75" s="515">
        <v>0</v>
      </c>
      <c r="O75" s="515"/>
      <c r="P75" s="514">
        <v>0</v>
      </c>
      <c r="Q75" s="515">
        <v>0</v>
      </c>
      <c r="R75" s="589"/>
      <c r="S75" s="590">
        <f>'Gemeente D'!C82+'Gemeente D'!D82-SUM(B75:Q75)</f>
        <v>0</v>
      </c>
    </row>
    <row r="76" spans="1:19">
      <c r="A76" s="61" t="str">
        <f>'Gemeente A'!B83</f>
        <v>Vrije Rubriek 1 overig</v>
      </c>
      <c r="B76" s="514">
        <v>0</v>
      </c>
      <c r="C76" s="514">
        <v>0</v>
      </c>
      <c r="D76" s="514">
        <v>0</v>
      </c>
      <c r="E76" s="514">
        <v>0</v>
      </c>
      <c r="F76" s="515">
        <v>0</v>
      </c>
      <c r="G76" s="515"/>
      <c r="H76" s="514">
        <v>0</v>
      </c>
      <c r="I76" s="514">
        <v>0</v>
      </c>
      <c r="J76" s="514">
        <v>0</v>
      </c>
      <c r="K76" s="515"/>
      <c r="L76" s="514">
        <v>0</v>
      </c>
      <c r="M76" s="514">
        <v>0</v>
      </c>
      <c r="N76" s="515">
        <v>0</v>
      </c>
      <c r="O76" s="515"/>
      <c r="P76" s="514">
        <v>0</v>
      </c>
      <c r="Q76" s="515">
        <v>0</v>
      </c>
      <c r="R76" s="589"/>
      <c r="S76" s="590">
        <f>'Gemeente D'!C83+'Gemeente D'!D83-SUM(B76:Q76)</f>
        <v>0</v>
      </c>
    </row>
    <row r="77" spans="1:19" s="252" customFormat="1">
      <c r="A77" s="64" t="str">
        <f>'Gemeente A'!A84</f>
        <v>Kosten Vrije Rubriek 1</v>
      </c>
      <c r="B77" s="255">
        <f>SUM(B75:B76)</f>
        <v>0</v>
      </c>
      <c r="C77" s="255">
        <f t="shared" ref="C77:F77" si="53">SUM(C75:C76)</f>
        <v>0</v>
      </c>
      <c r="D77" s="255">
        <f t="shared" si="53"/>
        <v>0</v>
      </c>
      <c r="E77" s="255">
        <f t="shared" si="53"/>
        <v>0</v>
      </c>
      <c r="F77" s="256">
        <f t="shared" si="53"/>
        <v>0</v>
      </c>
      <c r="G77" s="256"/>
      <c r="H77" s="255">
        <f t="shared" ref="H77:J77" si="54">SUM(H75:H76)</f>
        <v>0</v>
      </c>
      <c r="I77" s="255">
        <f t="shared" si="54"/>
        <v>0</v>
      </c>
      <c r="J77" s="255">
        <f t="shared" si="54"/>
        <v>0</v>
      </c>
      <c r="K77" s="256"/>
      <c r="L77" s="255">
        <f t="shared" ref="L77:N77" si="55">SUM(L75:L76)</f>
        <v>0</v>
      </c>
      <c r="M77" s="255">
        <f t="shared" si="55"/>
        <v>0</v>
      </c>
      <c r="N77" s="256">
        <f t="shared" si="55"/>
        <v>0</v>
      </c>
      <c r="O77" s="256"/>
      <c r="P77" s="255">
        <f>SUM(P75:P76)</f>
        <v>0</v>
      </c>
      <c r="Q77" s="256">
        <f t="shared" ref="Q77" si="56">SUM(Q75:Q76)</f>
        <v>0</v>
      </c>
      <c r="R77" s="254"/>
      <c r="S77" s="256">
        <f>SUM(S75:S76)</f>
        <v>0</v>
      </c>
    </row>
    <row r="78" spans="1:19">
      <c r="A78" s="61" t="str">
        <f>'Gemeente A'!B85</f>
        <v>Vrije Rubriek 2</v>
      </c>
      <c r="B78" s="514">
        <v>0</v>
      </c>
      <c r="C78" s="514">
        <v>0</v>
      </c>
      <c r="D78" s="514">
        <v>0</v>
      </c>
      <c r="E78" s="514">
        <v>0</v>
      </c>
      <c r="F78" s="515">
        <v>0</v>
      </c>
      <c r="G78" s="515"/>
      <c r="H78" s="514">
        <v>0</v>
      </c>
      <c r="I78" s="514">
        <v>0</v>
      </c>
      <c r="J78" s="514">
        <v>0</v>
      </c>
      <c r="K78" s="515"/>
      <c r="L78" s="514">
        <v>0</v>
      </c>
      <c r="M78" s="514">
        <v>0</v>
      </c>
      <c r="N78" s="515">
        <v>0</v>
      </c>
      <c r="O78" s="515"/>
      <c r="P78" s="514">
        <v>0</v>
      </c>
      <c r="Q78" s="515">
        <v>0</v>
      </c>
      <c r="R78" s="589"/>
      <c r="S78" s="590">
        <f>'Gemeente D'!C85+'Gemeente D'!D85-SUM(B78:Q78)</f>
        <v>0</v>
      </c>
    </row>
    <row r="79" spans="1:19">
      <c r="A79" s="61" t="str">
        <f>'Gemeente A'!B86</f>
        <v>Vrije Rubriek 2 overig</v>
      </c>
      <c r="B79" s="514">
        <v>0</v>
      </c>
      <c r="C79" s="514">
        <v>0</v>
      </c>
      <c r="D79" s="514">
        <v>0</v>
      </c>
      <c r="E79" s="514">
        <v>0</v>
      </c>
      <c r="F79" s="515">
        <v>0</v>
      </c>
      <c r="G79" s="515"/>
      <c r="H79" s="514">
        <v>0</v>
      </c>
      <c r="I79" s="514">
        <v>0</v>
      </c>
      <c r="J79" s="514">
        <v>0</v>
      </c>
      <c r="K79" s="515"/>
      <c r="L79" s="514">
        <v>0</v>
      </c>
      <c r="M79" s="514">
        <v>0</v>
      </c>
      <c r="N79" s="515">
        <v>0</v>
      </c>
      <c r="O79" s="515"/>
      <c r="P79" s="514">
        <v>0</v>
      </c>
      <c r="Q79" s="515">
        <v>0</v>
      </c>
      <c r="R79" s="589"/>
      <c r="S79" s="590">
        <f>'Gemeente D'!C86+'Gemeente D'!D86-SUM(B79:Q79)</f>
        <v>0</v>
      </c>
    </row>
    <row r="80" spans="1:19" s="252" customFormat="1">
      <c r="A80" s="64" t="str">
        <f>'Gemeente A'!A87</f>
        <v>Kosten Vrije Rubriek 2</v>
      </c>
      <c r="B80" s="255">
        <f>SUM(B78:B79)</f>
        <v>0</v>
      </c>
      <c r="C80" s="255">
        <f t="shared" ref="C80:F80" si="57">SUM(C78:C79)</f>
        <v>0</v>
      </c>
      <c r="D80" s="255">
        <f t="shared" si="57"/>
        <v>0</v>
      </c>
      <c r="E80" s="255">
        <f t="shared" si="57"/>
        <v>0</v>
      </c>
      <c r="F80" s="256">
        <f t="shared" si="57"/>
        <v>0</v>
      </c>
      <c r="G80" s="256"/>
      <c r="H80" s="255">
        <f t="shared" ref="H80:J80" si="58">SUM(H78:H79)</f>
        <v>0</v>
      </c>
      <c r="I80" s="255">
        <f t="shared" si="58"/>
        <v>0</v>
      </c>
      <c r="J80" s="255">
        <f t="shared" si="58"/>
        <v>0</v>
      </c>
      <c r="K80" s="256"/>
      <c r="L80" s="255">
        <f t="shared" ref="L80:N80" si="59">SUM(L78:L79)</f>
        <v>0</v>
      </c>
      <c r="M80" s="255">
        <f t="shared" si="59"/>
        <v>0</v>
      </c>
      <c r="N80" s="256">
        <f t="shared" si="59"/>
        <v>0</v>
      </c>
      <c r="O80" s="256"/>
      <c r="P80" s="255">
        <f>SUM(P78:P79)</f>
        <v>0</v>
      </c>
      <c r="Q80" s="256">
        <f t="shared" ref="Q80" si="60">SUM(Q78:Q79)</f>
        <v>0</v>
      </c>
      <c r="R80" s="254"/>
      <c r="S80" s="256">
        <f>SUM(S78:S79)</f>
        <v>0</v>
      </c>
    </row>
    <row r="81" spans="1:21">
      <c r="A81" s="62"/>
      <c r="B81" s="538"/>
      <c r="C81" s="538"/>
      <c r="D81" s="538"/>
      <c r="E81" s="538"/>
      <c r="F81" s="586"/>
      <c r="G81" s="586"/>
      <c r="H81" s="538"/>
      <c r="I81" s="538"/>
      <c r="J81" s="538"/>
      <c r="K81" s="586"/>
      <c r="L81" s="538"/>
      <c r="M81" s="538"/>
      <c r="N81" s="586"/>
      <c r="O81" s="586"/>
      <c r="P81" s="538"/>
      <c r="Q81" s="586"/>
      <c r="R81" s="587"/>
      <c r="S81" s="259"/>
    </row>
    <row r="82" spans="1:21">
      <c r="A82" s="62"/>
      <c r="B82" s="538"/>
      <c r="C82" s="538"/>
      <c r="D82" s="538"/>
      <c r="E82" s="538"/>
      <c r="F82" s="586"/>
      <c r="G82" s="586"/>
      <c r="H82" s="538"/>
      <c r="I82" s="538"/>
      <c r="J82" s="538"/>
      <c r="K82" s="586"/>
      <c r="L82" s="538"/>
      <c r="M82" s="538"/>
      <c r="N82" s="586"/>
      <c r="O82" s="586"/>
      <c r="P82" s="538"/>
      <c r="Q82" s="586"/>
      <c r="R82" s="587"/>
      <c r="S82" s="259"/>
    </row>
    <row r="83" spans="1:21">
      <c r="A83" s="62"/>
      <c r="B83" s="538"/>
      <c r="C83" s="538"/>
      <c r="D83" s="538"/>
      <c r="E83" s="538"/>
      <c r="F83" s="586"/>
      <c r="G83" s="586"/>
      <c r="H83" s="538"/>
      <c r="I83" s="538"/>
      <c r="J83" s="538"/>
      <c r="K83" s="586"/>
      <c r="L83" s="538"/>
      <c r="M83" s="538"/>
      <c r="N83" s="586"/>
      <c r="O83" s="586"/>
      <c r="P83" s="538"/>
      <c r="Q83" s="586"/>
      <c r="R83" s="587"/>
      <c r="S83" s="259"/>
    </row>
    <row r="84" spans="1:21" s="252" customFormat="1" ht="15.75" thickBot="1">
      <c r="A84" s="260" t="str">
        <f>'Gemeente D'!A91</f>
        <v>Allocatie organisatielasten</v>
      </c>
      <c r="B84" s="286">
        <f>IFERROR(-$S84*('Gemeente D'!F$89/('Gemeente D'!$K$89+'Gemeente D'!$O$89+'Gemeente D'!$S$89+'Gemeente D'!$V$89)),0)</f>
        <v>22038.133987551628</v>
      </c>
      <c r="C84" s="286">
        <f>IFERROR(-$S84*('Gemeente D'!G$89/('Gemeente D'!$K$89+'Gemeente D'!$O$89+'Gemeente D'!$S$89+'Gemeente D'!$V$89)),0)</f>
        <v>22096.110191623484</v>
      </c>
      <c r="D84" s="286">
        <f>IFERROR(-$S84*('Gemeente D'!H$89/('Gemeente D'!$K$89+'Gemeente D'!$O$89+'Gemeente D'!$S$89+'Gemeente D'!$V$89)),0)</f>
        <v>12425.679352438292</v>
      </c>
      <c r="E84" s="286">
        <f>IFERROR(-$S84*('Gemeente D'!I$89/('Gemeente D'!$K$89+'Gemeente D'!$O$89+'Gemeente D'!$S$89+'Gemeente D'!$V$89)),0)</f>
        <v>12009.216953188807</v>
      </c>
      <c r="F84" s="261">
        <f>IFERROR(-$S84*('Gemeente D'!J$89/('Gemeente D'!$K$89+'Gemeente D'!$O$89+'Gemeente D'!$S$89+'Gemeente D'!$V$89)),0)</f>
        <v>7061.9142057239569</v>
      </c>
      <c r="G84" s="261"/>
      <c r="H84" s="286">
        <f>IFERROR(-$S84*('Gemeente D'!L$89/('Gemeente D'!$K$89+'Gemeente D'!$O$89+'Gemeente D'!$S$89+'Gemeente D'!$V$89)),0)</f>
        <v>30678.797794541402</v>
      </c>
      <c r="I84" s="286">
        <f>IFERROR(-$S84*('Gemeente D'!M$89/('Gemeente D'!$K$89+'Gemeente D'!$O$89+'Gemeente D'!$S$89+'Gemeente D'!$V$89)),0)</f>
        <v>20737.811336354222</v>
      </c>
      <c r="J84" s="286">
        <f>IFERROR(-$S84*('Gemeente D'!N$89/('Gemeente D'!$K$89+'Gemeente D'!$O$89+'Gemeente D'!$S$89+'Gemeente D'!$V$89)),0)</f>
        <v>20737.811336354222</v>
      </c>
      <c r="K84" s="261"/>
      <c r="L84" s="286">
        <f>IFERROR(-$S84*('Gemeente D'!P$89/('Gemeente D'!$K$89+'Gemeente D'!$O$89+'Gemeente D'!$S$89+'Gemeente D'!$V$89)),0)</f>
        <v>19788.93412971155</v>
      </c>
      <c r="M84" s="286">
        <f>IFERROR(-$S84*('Gemeente D'!Q$89/('Gemeente D'!$K$89+'Gemeente D'!$O$89+'Gemeente D'!$S$89+'Gemeente D'!$V$89)),0)</f>
        <v>10371.666048306784</v>
      </c>
      <c r="N84" s="261">
        <f>IFERROR(-$S84*('Gemeente D'!R$89/('Gemeente D'!$K$89+'Gemeente D'!$O$89+'Gemeente D'!$S$89+'Gemeente D'!$V$89)),0)</f>
        <v>10283.735472131139</v>
      </c>
      <c r="O84" s="261"/>
      <c r="P84" s="286">
        <f>IFERROR(-$S84*('Gemeente D'!T$89/('Gemeente D'!$K$89+'Gemeente D'!$O$89+'Gemeente D'!$S$89+'Gemeente D'!$V$89)),0)</f>
        <v>31490.459170648181</v>
      </c>
      <c r="Q84" s="261">
        <f>IFERROR(-$S84*('Gemeente D'!U$89/('Gemeente D'!$K$89+'Gemeente D'!$O$89+'Gemeente D'!$S$89+'Gemeente D'!$V$89)),0)</f>
        <v>36940.216872503253</v>
      </c>
      <c r="R84" s="264"/>
      <c r="S84" s="261">
        <f>-S36-S45-S50-S55-S56-S61-S67-S70-S71-S74-S77-S80</f>
        <v>-256660.48685107694</v>
      </c>
      <c r="U84" s="265">
        <f>S84+SUM(B84:Q84)</f>
        <v>0</v>
      </c>
    </row>
    <row r="85" spans="1:21">
      <c r="A85" s="62"/>
      <c r="B85" s="593"/>
      <c r="C85" s="593"/>
      <c r="D85" s="593"/>
      <c r="E85" s="593"/>
      <c r="F85" s="586"/>
      <c r="G85" s="586"/>
      <c r="H85" s="593"/>
      <c r="I85" s="593"/>
      <c r="J85" s="593"/>
      <c r="K85" s="586"/>
      <c r="L85" s="593"/>
      <c r="M85" s="593"/>
      <c r="N85" s="586"/>
      <c r="O85" s="586"/>
      <c r="P85" s="593"/>
      <c r="Q85" s="586"/>
      <c r="R85" s="587"/>
      <c r="S85" s="259"/>
    </row>
    <row r="86" spans="1:21" s="252" customFormat="1" ht="15.75" thickBot="1">
      <c r="A86" s="260" t="str">
        <f>'Gemeente D'!A97</f>
        <v>Allocatie organisatieopbrengsten</v>
      </c>
      <c r="B86" s="286">
        <f>IFERROR(-$S86*('Gemeente D'!F$89/('Gemeente D'!$K$89+'Gemeente D'!$O$89+'Gemeente D'!$S$89+'Gemeente D'!$V$89)),0)</f>
        <v>21466.231769772665</v>
      </c>
      <c r="C86" s="286">
        <f>IFERROR(-$S86*('Gemeente D'!G$89/('Gemeente D'!$K$89+'Gemeente D'!$O$89+'Gemeente D'!$S$89+'Gemeente D'!$V$89)),0)</f>
        <v>21522.70345809442</v>
      </c>
      <c r="D86" s="286">
        <f>IFERROR(-$S86*('Gemeente D'!H$89/('Gemeente D'!$K$89+'Gemeente D'!$O$89+'Gemeente D'!$S$89+'Gemeente D'!$V$89)),0)</f>
        <v>12103.225846026009</v>
      </c>
      <c r="E86" s="286">
        <f>IFERROR(-$S86*('Gemeente D'!I$89/('Gemeente D'!$K$89+'Gemeente D'!$O$89+'Gemeente D'!$S$89+'Gemeente D'!$V$89)),0)</f>
        <v>11697.570884914747</v>
      </c>
      <c r="F86" s="261">
        <f>IFERROR(-$S86*('Gemeente D'!J$89/('Gemeente D'!$K$89+'Gemeente D'!$O$89+'Gemeente D'!$S$89+'Gemeente D'!$V$89)),0)</f>
        <v>6878.653481458482</v>
      </c>
      <c r="G86" s="261"/>
      <c r="H86" s="286">
        <f>IFERROR(-$S86*('Gemeente D'!L$89/('Gemeente D'!$K$89+'Gemeente D'!$O$89+'Gemeente D'!$S$89+'Gemeente D'!$V$89)),0)</f>
        <v>29882.665394792806</v>
      </c>
      <c r="I86" s="286">
        <f>IFERROR(-$S86*('Gemeente D'!M$89/('Gemeente D'!$K$89+'Gemeente D'!$O$89+'Gemeente D'!$S$89+'Gemeente D'!$V$89)),0)</f>
        <v>20199.653237222876</v>
      </c>
      <c r="J86" s="286">
        <f>IFERROR(-$S86*('Gemeente D'!N$89/('Gemeente D'!$K$89+'Gemeente D'!$O$89+'Gemeente D'!$S$89+'Gemeente D'!$V$89)),0)</f>
        <v>20199.653237222876</v>
      </c>
      <c r="K86" s="261"/>
      <c r="L86" s="286">
        <f>IFERROR(-$S86*('Gemeente D'!P$89/('Gemeente D'!$K$89+'Gemeente D'!$O$89+'Gemeente D'!$S$89+'Gemeente D'!$V$89)),0)</f>
        <v>19275.399938356848</v>
      </c>
      <c r="M86" s="286">
        <f>IFERROR(-$S86*('Gemeente D'!Q$89/('Gemeente D'!$K$89+'Gemeente D'!$O$89+'Gemeente D'!$S$89+'Gemeente D'!$V$89)),0)</f>
        <v>10102.515365293426</v>
      </c>
      <c r="N86" s="261">
        <f>IFERROR(-$S86*('Gemeente D'!R$89/('Gemeente D'!$K$89+'Gemeente D'!$O$89+'Gemeente D'!$S$89+'Gemeente D'!$V$89)),0)</f>
        <v>10016.866638005433</v>
      </c>
      <c r="O86" s="261"/>
      <c r="P86" s="286">
        <f>IFERROR(-$S86*('Gemeente D'!T$89/('Gemeente D'!$K$89+'Gemeente D'!$O$89+'Gemeente D'!$S$89+'Gemeente D'!$V$89)),0)</f>
        <v>30673.263692630651</v>
      </c>
      <c r="Q86" s="261">
        <f>IFERROR(-$S86*('Gemeente D'!U$89/('Gemeente D'!$K$89+'Gemeente D'!$O$89+'Gemeente D'!$S$89+'Gemeente D'!$V$89)),0)</f>
        <v>35981.597056208746</v>
      </c>
      <c r="R86" s="264"/>
      <c r="S86" s="261">
        <f>-((S8+S13+S16+S19+S23+S27))</f>
        <v>-250000</v>
      </c>
      <c r="U86" s="265">
        <f>S86+SUM(B86:Q86)</f>
        <v>0</v>
      </c>
    </row>
    <row r="88" spans="1:21">
      <c r="B88" s="538"/>
      <c r="C88" s="538"/>
      <c r="D88" s="538"/>
      <c r="E88" s="538"/>
      <c r="F88" s="538"/>
      <c r="G88" s="538"/>
      <c r="H88" s="538"/>
      <c r="I88" s="538"/>
      <c r="J88" s="538"/>
      <c r="K88" s="538"/>
      <c r="L88" s="538"/>
      <c r="M88" s="538"/>
      <c r="N88" s="538"/>
      <c r="O88" s="538"/>
      <c r="P88" s="538"/>
      <c r="Q88" s="538"/>
      <c r="R88" s="538"/>
      <c r="S88" s="105"/>
    </row>
  </sheetData>
  <pageMargins left="0.39370078740157483" right="0" top="0.55118110236220474" bottom="0.55118110236220474" header="0.11811023622047245" footer="0.11811023622047245"/>
  <pageSetup paperSize="9" scale="3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K91"/>
  <sheetViews>
    <sheetView topLeftCell="A43" zoomScale="80" zoomScaleNormal="80" workbookViewId="0">
      <selection activeCell="C39" sqref="C39"/>
    </sheetView>
  </sheetViews>
  <sheetFormatPr defaultColWidth="9.140625" defaultRowHeight="11.25"/>
  <cols>
    <col min="1" max="1" width="35.42578125" style="270" customWidth="1"/>
    <col min="2" max="2" width="33.85546875" style="270" customWidth="1"/>
    <col min="3" max="11" width="15.85546875" style="270" customWidth="1"/>
    <col min="12" max="12" width="9.140625" style="270" customWidth="1"/>
    <col min="13" max="16384" width="9.140625" style="270"/>
  </cols>
  <sheetData>
    <row r="1" spans="1:11" ht="12" thickBot="1"/>
    <row r="2" spans="1:11">
      <c r="C2" s="323"/>
      <c r="D2" s="324"/>
      <c r="E2" s="301" t="s">
        <v>73</v>
      </c>
      <c r="F2" s="303" t="s">
        <v>73</v>
      </c>
      <c r="G2" s="301" t="s">
        <v>612</v>
      </c>
      <c r="H2" s="303" t="s">
        <v>612</v>
      </c>
      <c r="I2" s="301" t="s">
        <v>612</v>
      </c>
      <c r="J2" s="302" t="s">
        <v>612</v>
      </c>
      <c r="K2" s="303" t="s">
        <v>73</v>
      </c>
    </row>
    <row r="3" spans="1:11">
      <c r="C3" s="304" t="s">
        <v>613</v>
      </c>
      <c r="D3" s="306" t="s">
        <v>614</v>
      </c>
      <c r="E3" s="304" t="s">
        <v>613</v>
      </c>
      <c r="F3" s="306" t="s">
        <v>614</v>
      </c>
      <c r="G3" s="304" t="s">
        <v>613</v>
      </c>
      <c r="H3" s="306" t="s">
        <v>614</v>
      </c>
      <c r="I3" s="304" t="s">
        <v>615</v>
      </c>
      <c r="J3" s="305" t="s">
        <v>615</v>
      </c>
      <c r="K3" s="306" t="s">
        <v>615</v>
      </c>
    </row>
    <row r="4" spans="1:11" ht="15">
      <c r="A4" s="271" t="str">
        <f>'pb verdeelsleutels'!B6</f>
        <v>Geletterde Samenleving</v>
      </c>
      <c r="B4" s="598" t="str">
        <f>Stichting!F9</f>
        <v>VVE 0-4 jaar</v>
      </c>
      <c r="C4" s="316">
        <f>Stichting!F36</f>
        <v>77500</v>
      </c>
      <c r="D4" s="325">
        <f>Stichting!F99</f>
        <v>3856.5537019514595</v>
      </c>
      <c r="E4" s="328">
        <f>IFERROR(C4/C$26,0)</f>
        <v>2.215868477483917E-2</v>
      </c>
      <c r="F4" s="308">
        <f>IFERROR(D4/D$26,0)</f>
        <v>-0.65679564284185876</v>
      </c>
      <c r="G4" s="328">
        <f>IFERROR(C4/C$8,0)</f>
        <v>0.29245283018867924</v>
      </c>
      <c r="H4" s="308">
        <f>IFERROR(D4/D$8,0)</f>
        <v>0.18060130877927907</v>
      </c>
      <c r="I4" s="307">
        <f>Stichting!F$89</f>
        <v>125696.21212800001</v>
      </c>
      <c r="J4" s="276">
        <f>IFERROR(I4/I$8,0)</f>
        <v>0.3036990931064632</v>
      </c>
      <c r="K4" s="308">
        <f>IFERROR(I4/$I$26,0)</f>
        <v>3.6335191166224336E-2</v>
      </c>
    </row>
    <row r="5" spans="1:11" ht="15">
      <c r="B5" s="598" t="str">
        <f>Stichting!G9</f>
        <v>dBos</v>
      </c>
      <c r="C5" s="316">
        <f>Stichting!G36</f>
        <v>72500</v>
      </c>
      <c r="D5" s="325">
        <f>Stichting!G99</f>
        <v>4618.518515154632</v>
      </c>
      <c r="E5" s="328">
        <f>IFERROR(C5/C$26,0)</f>
        <v>2.0729092208720514E-2</v>
      </c>
      <c r="F5" s="308">
        <f t="shared" ref="F5:F7" si="0">IFERROR(D5/D$26,0)</f>
        <v>-0.78656310052238287</v>
      </c>
      <c r="G5" s="328">
        <f t="shared" ref="G5:G7" si="1">IFERROR(C5/C$8,0)</f>
        <v>0.27358490566037735</v>
      </c>
      <c r="H5" s="308">
        <f t="shared" ref="H5:H7" si="2">IFERROR(D5/D$8,0)</f>
        <v>0.21628390343331402</v>
      </c>
      <c r="I5" s="307">
        <f>Stichting!G$89</f>
        <v>112180.24108800001</v>
      </c>
      <c r="J5" s="276">
        <f t="shared" ref="J5:J8" si="3">IFERROR(I5/I$8,0)</f>
        <v>0.27104267428676798</v>
      </c>
      <c r="K5" s="308">
        <f t="shared" ref="K5:K8" si="4">IFERROR(I5/$I$26,0)</f>
        <v>3.2428109296203898E-2</v>
      </c>
    </row>
    <row r="6" spans="1:11" ht="15">
      <c r="B6" s="598" t="str">
        <f>Stichting!H9</f>
        <v>Voorleesexpress</v>
      </c>
      <c r="C6" s="316">
        <f>Stichting!H36</f>
        <v>62500</v>
      </c>
      <c r="D6" s="325">
        <f>Stichting!H99</f>
        <v>7571.4931173535588</v>
      </c>
      <c r="E6" s="328">
        <f>IFERROR(C6/C$26,0)</f>
        <v>1.7869907076483203E-2</v>
      </c>
      <c r="F6" s="308">
        <f t="shared" si="0"/>
        <v>-1.2894734712934464</v>
      </c>
      <c r="G6" s="328">
        <f t="shared" si="1"/>
        <v>0.23584905660377359</v>
      </c>
      <c r="H6" s="308">
        <f t="shared" si="2"/>
        <v>0.35457086095169005</v>
      </c>
      <c r="I6" s="307">
        <f>Stichting!H$89</f>
        <v>96350.440447999994</v>
      </c>
      <c r="J6" s="276">
        <f t="shared" si="3"/>
        <v>0.23279572939451851</v>
      </c>
      <c r="K6" s="308">
        <f t="shared" si="4"/>
        <v>2.7852165259068553E-2</v>
      </c>
    </row>
    <row r="7" spans="1:11" ht="15">
      <c r="B7" s="598" t="str">
        <f>Stichting!J9</f>
        <v>Programmering GS</v>
      </c>
      <c r="C7" s="316">
        <f>Stichting!J36</f>
        <v>52500</v>
      </c>
      <c r="D7" s="325">
        <f>Stichting!J99</f>
        <v>5307.3978677933628</v>
      </c>
      <c r="E7" s="328">
        <f>IFERROR(C7/C$26,0)</f>
        <v>1.5010721944245889E-2</v>
      </c>
      <c r="F7" s="308">
        <f t="shared" si="0"/>
        <v>-0.90388363907157832</v>
      </c>
      <c r="G7" s="328">
        <f t="shared" si="1"/>
        <v>0.19811320754716982</v>
      </c>
      <c r="H7" s="308">
        <f t="shared" si="2"/>
        <v>0.24854392683571686</v>
      </c>
      <c r="I7" s="307">
        <f>Stichting!J$89</f>
        <v>79657.161248000004</v>
      </c>
      <c r="J7" s="276">
        <f t="shared" si="3"/>
        <v>0.19246250321225034</v>
      </c>
      <c r="K7" s="308">
        <f t="shared" si="4"/>
        <v>2.3026614189116775E-2</v>
      </c>
    </row>
    <row r="8" spans="1:11" s="271" customFormat="1" ht="15">
      <c r="B8" s="273" t="str">
        <f>"Totaal "&amp;A4</f>
        <v>Totaal Geletterde Samenleving</v>
      </c>
      <c r="C8" s="315">
        <f>SUM(C4:C7)</f>
        <v>265000</v>
      </c>
      <c r="D8" s="326">
        <f>SUM(D4:D7)</f>
        <v>21353.963202253013</v>
      </c>
      <c r="E8" s="329">
        <f>IFERROR(C8/C$26,0)</f>
        <v>7.5768406004288774E-2</v>
      </c>
      <c r="F8" s="318">
        <f>IFERROR(D8/D$26,0)</f>
        <v>-3.6367158537292661</v>
      </c>
      <c r="G8" s="329"/>
      <c r="H8" s="332"/>
      <c r="I8" s="309">
        <f>SUM(I4:I7)</f>
        <v>413884.05491200002</v>
      </c>
      <c r="J8" s="310">
        <f t="shared" si="3"/>
        <v>1</v>
      </c>
      <c r="K8" s="311">
        <f t="shared" si="4"/>
        <v>0.11964207991061357</v>
      </c>
    </row>
    <row r="9" spans="1:11" ht="15">
      <c r="B9" s="598"/>
      <c r="C9" s="316"/>
      <c r="D9" s="325"/>
      <c r="E9" s="328"/>
      <c r="F9" s="308"/>
      <c r="G9" s="328"/>
      <c r="H9" s="312"/>
      <c r="I9" s="307"/>
      <c r="K9" s="312"/>
    </row>
    <row r="10" spans="1:11" ht="15">
      <c r="A10" s="271" t="str">
        <f>'pb verdeelsleutels'!B14</f>
        <v>Participatie in de informatiesamenleving</v>
      </c>
      <c r="B10" s="598" t="str">
        <f>Stichting!L9</f>
        <v>Digitaal Burgerschap</v>
      </c>
      <c r="C10" s="316">
        <f>Stichting!L36</f>
        <v>77500</v>
      </c>
      <c r="D10" s="325">
        <f>Stichting!L99</f>
        <v>-52.579465771617834</v>
      </c>
      <c r="E10" s="328">
        <f>IFERROR(C10/C$26,0)</f>
        <v>2.215868477483917E-2</v>
      </c>
      <c r="F10" s="308">
        <f t="shared" ref="F10:F13" si="5">IFERROR(D10/D$26,0)</f>
        <v>8.9546176951397494E-3</v>
      </c>
      <c r="G10" s="328">
        <f>IFERROR(C10/C$13,0)</f>
        <v>0.36470588235294116</v>
      </c>
      <c r="H10" s="308">
        <f t="shared" ref="H10:H12" si="6">IFERROR(D10/D$8,0)</f>
        <v>-2.4622813701425821E-3</v>
      </c>
      <c r="I10" s="307">
        <f>Stichting!L$89</f>
        <v>124919.97725257144</v>
      </c>
      <c r="J10" s="276">
        <f t="shared" ref="J10:J13" si="7">IFERROR(I10/I$8,0)</f>
        <v>0.30182360438875061</v>
      </c>
      <c r="K10" s="308">
        <f t="shared" ref="K10:K13" si="8">IFERROR(I10/$I$26,0)</f>
        <v>3.6110803795188315E-2</v>
      </c>
    </row>
    <row r="11" spans="1:11" ht="15">
      <c r="B11" s="598" t="str">
        <f>Stichting!M9</f>
        <v>IDO</v>
      </c>
      <c r="C11" s="316">
        <f>Stichting!M36</f>
        <v>72500</v>
      </c>
      <c r="D11" s="325">
        <f>Stichting!M99</f>
        <v>9680.5184891216632</v>
      </c>
      <c r="E11" s="328">
        <f>IFERROR(C11/C$26,0)</f>
        <v>2.0729092208720514E-2</v>
      </c>
      <c r="F11" s="308">
        <f t="shared" si="5"/>
        <v>-1.6486539162900495</v>
      </c>
      <c r="G11" s="328">
        <f t="shared" ref="G11:G12" si="9">IFERROR(C11/C$13,0)</f>
        <v>0.3411764705882353</v>
      </c>
      <c r="H11" s="308">
        <f t="shared" si="6"/>
        <v>0.45333591696459846</v>
      </c>
      <c r="I11" s="307">
        <f>Stichting!M$89</f>
        <v>102703.64285257141</v>
      </c>
      <c r="J11" s="276">
        <f t="shared" si="7"/>
        <v>0.24814592790825984</v>
      </c>
      <c r="K11" s="308">
        <f t="shared" si="8"/>
        <v>2.9688694936293378E-2</v>
      </c>
    </row>
    <row r="12" spans="1:11" ht="15">
      <c r="B12" s="598" t="str">
        <f>Stichting!N9</f>
        <v>Programmering PIDIS</v>
      </c>
      <c r="C12" s="316">
        <f>Stichting!N36</f>
        <v>62500</v>
      </c>
      <c r="D12" s="325">
        <f>Stichting!N99</f>
        <v>-319.48151087833685</v>
      </c>
      <c r="E12" s="328">
        <f>IFERROR(C12/C$26,0)</f>
        <v>1.7869907076483203E-2</v>
      </c>
      <c r="F12" s="308">
        <f t="shared" si="5"/>
        <v>5.4409734838451011E-2</v>
      </c>
      <c r="G12" s="328">
        <f t="shared" si="9"/>
        <v>0.29411764705882354</v>
      </c>
      <c r="H12" s="308">
        <f t="shared" si="6"/>
        <v>-1.4961227939393893E-2</v>
      </c>
      <c r="I12" s="307">
        <f>Stichting!N$89</f>
        <v>102703.64285257141</v>
      </c>
      <c r="J12" s="276">
        <f t="shared" si="7"/>
        <v>0.24814592790825984</v>
      </c>
      <c r="K12" s="308">
        <f t="shared" si="8"/>
        <v>2.9688694936293378E-2</v>
      </c>
    </row>
    <row r="13" spans="1:11" s="271" customFormat="1" ht="15">
      <c r="B13" s="271" t="str">
        <f>"Totaal "&amp;A10</f>
        <v>Totaal Participatie in de informatiesamenleving</v>
      </c>
      <c r="C13" s="315">
        <f>SUM(C10:C12)</f>
        <v>212500</v>
      </c>
      <c r="D13" s="326">
        <f>SUM(D10:D12)</f>
        <v>9308.4575124717085</v>
      </c>
      <c r="E13" s="329">
        <f>IFERROR(C13/C$26,0)</f>
        <v>6.0757684060042887E-2</v>
      </c>
      <c r="F13" s="318">
        <f t="shared" si="5"/>
        <v>-1.5852895637564588</v>
      </c>
      <c r="G13" s="329"/>
      <c r="H13" s="332"/>
      <c r="I13" s="309">
        <f>SUM(I10:I12)</f>
        <v>330327.26295771427</v>
      </c>
      <c r="J13" s="313">
        <f t="shared" si="7"/>
        <v>0.79811546020527036</v>
      </c>
      <c r="K13" s="314">
        <f t="shared" si="8"/>
        <v>9.548819366777507E-2</v>
      </c>
    </row>
    <row r="14" spans="1:11" ht="15">
      <c r="B14" s="598"/>
      <c r="C14" s="316"/>
      <c r="D14" s="325"/>
      <c r="E14" s="328"/>
      <c r="F14" s="308"/>
      <c r="G14" s="328"/>
      <c r="H14" s="312"/>
      <c r="I14" s="307"/>
      <c r="K14" s="312"/>
    </row>
    <row r="15" spans="1:11" ht="15">
      <c r="A15" s="271" t="str">
        <f>'pb verdeelsleutels'!B20</f>
        <v>Leven Lang Ontwikkelen</v>
      </c>
      <c r="B15" s="598" t="str">
        <f>Stichting!P9</f>
        <v>Basisvaardigheden</v>
      </c>
      <c r="C15" s="316">
        <f>Stichting!P36</f>
        <v>65000</v>
      </c>
      <c r="D15" s="325">
        <f>Stichting!P99</f>
        <v>2458.5487736183859</v>
      </c>
      <c r="E15" s="328">
        <f>IFERROR(C15/C$26,0)</f>
        <v>1.8584703359542529E-2</v>
      </c>
      <c r="F15" s="308">
        <f t="shared" ref="F15:F18" si="10">IFERROR(D15/D$26,0)</f>
        <v>-0.41870650508760254</v>
      </c>
      <c r="G15" s="328">
        <f>IFERROR(C15/C$18,0)</f>
        <v>0.39393939393939392</v>
      </c>
      <c r="H15" s="308">
        <f t="shared" ref="H15:H16" si="11">IFERROR(D15/D$8,0)</f>
        <v>0.1151331371292702</v>
      </c>
      <c r="I15" s="307">
        <f>Stichting!P$89</f>
        <v>105145.48927999998</v>
      </c>
      <c r="J15" s="276">
        <f t="shared" ref="J15:J18" si="12">IFERROR(I15/I$8,0)</f>
        <v>0.25404575999516582</v>
      </c>
      <c r="K15" s="308">
        <f t="shared" ref="K15:K18" si="13">IFERROR(I15/$I$26,0)</f>
        <v>3.0394563118294179E-2</v>
      </c>
    </row>
    <row r="16" spans="1:11" ht="15">
      <c r="B16" s="598" t="str">
        <f>Stichting!Q9</f>
        <v>Persoonlijke ontwikkeling</v>
      </c>
      <c r="C16" s="316">
        <f>Stichting!Q36</f>
        <v>55000</v>
      </c>
      <c r="D16" s="325">
        <f>Stichting!Q99</f>
        <v>6387.3715502881241</v>
      </c>
      <c r="E16" s="328">
        <f>IFERROR(C16/C$26,0)</f>
        <v>1.5725518227305217E-2</v>
      </c>
      <c r="F16" s="308">
        <f t="shared" si="10"/>
        <v>-1.0878100313548003</v>
      </c>
      <c r="G16" s="328">
        <f t="shared" ref="G16:G17" si="14">IFERROR(C16/C$18,0)</f>
        <v>0.33333333333333331</v>
      </c>
      <c r="H16" s="308">
        <f t="shared" si="11"/>
        <v>0.29911878604409159</v>
      </c>
      <c r="I16" s="307">
        <f>Stichting!Q$89</f>
        <v>81663.196160000007</v>
      </c>
      <c r="J16" s="276">
        <f t="shared" si="12"/>
        <v>0.19730935558114995</v>
      </c>
      <c r="K16" s="308">
        <f t="shared" si="13"/>
        <v>2.3606501687551611E-2</v>
      </c>
    </row>
    <row r="17" spans="1:11" ht="15">
      <c r="B17" s="598" t="str">
        <f>Stichting!R9</f>
        <v>Programmering LLO</v>
      </c>
      <c r="C17" s="316">
        <f>Stichting!R36</f>
        <v>45000</v>
      </c>
      <c r="D17" s="325">
        <f>Stichting!R99</f>
        <v>-2177.3723170111916</v>
      </c>
      <c r="E17" s="328">
        <f>IFERROR(C17/C$26,0)</f>
        <v>1.2866333095067906E-2</v>
      </c>
      <c r="F17" s="308">
        <f t="shared" si="10"/>
        <v>0.37082036480752029</v>
      </c>
      <c r="G17" s="328">
        <f t="shared" si="14"/>
        <v>0.27272727272727271</v>
      </c>
      <c r="H17" s="308">
        <f>IFERROR(D17/D$8,0)</f>
        <v>-0.10196572394493315</v>
      </c>
      <c r="I17" s="307">
        <f>Stichting!R$89</f>
        <v>80496.528319999998</v>
      </c>
      <c r="J17" s="276">
        <f t="shared" si="12"/>
        <v>0.19449052787770518</v>
      </c>
      <c r="K17" s="308">
        <f t="shared" si="13"/>
        <v>2.3269251278201817E-2</v>
      </c>
    </row>
    <row r="18" spans="1:11" s="271" customFormat="1" ht="15">
      <c r="B18" s="271" t="str">
        <f>"Totaal "&amp;A15</f>
        <v>Totaal Leven Lang Ontwikkelen</v>
      </c>
      <c r="C18" s="315">
        <f>SUM(C15:C17)</f>
        <v>165000</v>
      </c>
      <c r="D18" s="326">
        <f>SUM(D15:D17)</f>
        <v>6668.5480068953184</v>
      </c>
      <c r="E18" s="329">
        <f>IFERROR(C18/C$26,0)</f>
        <v>4.7176554681915651E-2</v>
      </c>
      <c r="F18" s="318">
        <f t="shared" si="10"/>
        <v>-1.1356961716348826</v>
      </c>
      <c r="G18" s="329"/>
      <c r="H18" s="332"/>
      <c r="I18" s="315">
        <f>SUM(I15:I17)</f>
        <v>267305.21375999996</v>
      </c>
      <c r="J18" s="313">
        <f t="shared" si="12"/>
        <v>0.64584564345402085</v>
      </c>
      <c r="K18" s="314">
        <f t="shared" si="13"/>
        <v>7.7270316084047594E-2</v>
      </c>
    </row>
    <row r="19" spans="1:11" ht="15">
      <c r="B19" s="598"/>
      <c r="C19" s="316"/>
      <c r="D19" s="325"/>
      <c r="E19" s="328"/>
      <c r="F19" s="308"/>
      <c r="G19" s="328"/>
      <c r="H19" s="312"/>
      <c r="I19" s="316"/>
      <c r="K19" s="312"/>
    </row>
    <row r="20" spans="1:11" ht="15">
      <c r="A20" s="271" t="str">
        <f>'pb verdeelsleutels'!B26</f>
        <v>Leenservice</v>
      </c>
      <c r="B20" s="598" t="str">
        <f>Stichting!T9</f>
        <v>Leenservice 0-18 jaar</v>
      </c>
      <c r="C20" s="316">
        <f>Stichting!T36</f>
        <v>0</v>
      </c>
      <c r="D20" s="325">
        <f>Stichting!T99</f>
        <v>-185999.84355532861</v>
      </c>
      <c r="E20" s="328">
        <f>IFERROR(C20/C$26,0)</f>
        <v>0</v>
      </c>
      <c r="F20" s="308">
        <f t="shared" ref="F20:F22" si="15">IFERROR(D20/D$26,0)</f>
        <v>31.676957267466783</v>
      </c>
      <c r="G20" s="328">
        <f>IFERROR(C20/C$22,0)</f>
        <v>0</v>
      </c>
      <c r="H20" s="308">
        <f t="shared" ref="H20:H21" si="16">IFERROR(D20/D$8,0)</f>
        <v>-8.7103195689549633</v>
      </c>
      <c r="I20" s="316">
        <f>Stichting!T$89</f>
        <v>314012.27348114282</v>
      </c>
      <c r="J20" s="276">
        <f t="shared" ref="J20:J22" si="17">IFERROR(I20/I$8,0)</f>
        <v>0.7586962332914905</v>
      </c>
      <c r="K20" s="308">
        <f t="shared" ref="K20:K22" si="18">IFERROR(I20/$I$26,0)</f>
        <v>9.0771995371342021E-2</v>
      </c>
    </row>
    <row r="21" spans="1:11" ht="15">
      <c r="B21" s="598" t="str">
        <f>Stichting!U9</f>
        <v>Leenservice 18+ jaar</v>
      </c>
      <c r="C21" s="316">
        <f>Stichting!U36</f>
        <v>360000</v>
      </c>
      <c r="D21" s="325">
        <f>Stichting!U99</f>
        <v>142797.10369152389</v>
      </c>
      <c r="E21" s="328">
        <f>IFERROR(C21/C$26,0)</f>
        <v>0.10293066476054324</v>
      </c>
      <c r="F21" s="308">
        <f t="shared" si="15"/>
        <v>-24.319255678346174</v>
      </c>
      <c r="G21" s="328">
        <f>IFERROR(C21/C$22,0)</f>
        <v>1</v>
      </c>
      <c r="H21" s="308">
        <f t="shared" si="16"/>
        <v>6.6871475959299991</v>
      </c>
      <c r="I21" s="316">
        <f>Stichting!U$89</f>
        <v>371693.14132114284</v>
      </c>
      <c r="J21" s="276">
        <f t="shared" si="17"/>
        <v>0.89806103160986039</v>
      </c>
      <c r="K21" s="308">
        <f t="shared" si="18"/>
        <v>0.10744588970847498</v>
      </c>
    </row>
    <row r="22" spans="1:11" s="271" customFormat="1" ht="15">
      <c r="B22" s="271" t="str">
        <f>"Totaal "&amp;A20</f>
        <v>Totaal Leenservice</v>
      </c>
      <c r="C22" s="315">
        <f>SUM(C20:C21)</f>
        <v>360000</v>
      </c>
      <c r="D22" s="326">
        <f>SUM(D20:D21)</f>
        <v>-43202.739863804716</v>
      </c>
      <c r="E22" s="329">
        <f>IFERROR(C22/C$26,0)</f>
        <v>0.10293066476054324</v>
      </c>
      <c r="F22" s="318">
        <f t="shared" si="15"/>
        <v>7.3577015891206079</v>
      </c>
      <c r="G22" s="329"/>
      <c r="H22" s="332"/>
      <c r="I22" s="315">
        <f>SUM(I20:I21)</f>
        <v>685705.41480228561</v>
      </c>
      <c r="J22" s="313">
        <f t="shared" si="17"/>
        <v>1.6567572649013507</v>
      </c>
      <c r="K22" s="314">
        <f t="shared" si="18"/>
        <v>0.19821788507981697</v>
      </c>
    </row>
    <row r="23" spans="1:11" ht="14.25" customHeight="1">
      <c r="B23" s="598"/>
      <c r="C23" s="316"/>
      <c r="D23" s="325"/>
      <c r="E23" s="328"/>
      <c r="F23" s="308"/>
      <c r="G23" s="328"/>
      <c r="H23" s="312"/>
      <c r="I23" s="316"/>
      <c r="K23" s="312"/>
    </row>
    <row r="24" spans="1:11" ht="15">
      <c r="A24" s="271" t="str">
        <f>'pb verdeelsleutels'!B31</f>
        <v>Organisatie</v>
      </c>
      <c r="B24" s="273" t="str">
        <f>"Totaal "&amp;A24</f>
        <v>Totaal Organisatie</v>
      </c>
      <c r="C24" s="315">
        <f>Stichting!W36</f>
        <v>2495000</v>
      </c>
      <c r="D24" s="326">
        <f>Stichting!W99</f>
        <v>0</v>
      </c>
      <c r="E24" s="329">
        <f>IFERROR(C24/C$26,0)</f>
        <v>0.71336669049320944</v>
      </c>
      <c r="F24" s="318">
        <f>IFERROR(D24/D$26,0)</f>
        <v>0</v>
      </c>
      <c r="G24" s="329">
        <f>IFERROR(C24/C$24,0)</f>
        <v>1</v>
      </c>
      <c r="H24" s="318">
        <f>IFERROR(D24/D$24,0)</f>
        <v>0</v>
      </c>
      <c r="I24" s="315">
        <f>Stichting!W$89</f>
        <v>1762129.9406399999</v>
      </c>
      <c r="J24" s="317">
        <f>IFERROR(129/I$24,0)</f>
        <v>7.3206860075907687E-5</v>
      </c>
      <c r="K24" s="318">
        <f>IFERROR(I24/$I$26,0)</f>
        <v>0.50938152525774683</v>
      </c>
    </row>
    <row r="25" spans="1:11" ht="15">
      <c r="B25" s="598"/>
      <c r="C25" s="316"/>
      <c r="D25" s="325"/>
      <c r="E25" s="328"/>
      <c r="F25" s="308"/>
      <c r="G25" s="328"/>
      <c r="H25" s="308"/>
      <c r="I25" s="319"/>
      <c r="K25" s="312"/>
    </row>
    <row r="26" spans="1:11" s="271" customFormat="1" ht="15.75" thickBot="1">
      <c r="B26" s="271" t="s">
        <v>73</v>
      </c>
      <c r="C26" s="320">
        <f>C8+C13+C18+C22+C24</f>
        <v>3497500</v>
      </c>
      <c r="D26" s="327">
        <f>D8+D13+D18+D22+D24</f>
        <v>-5871.7711421846761</v>
      </c>
      <c r="E26" s="330">
        <f>IFERROR(C26/C$26,0)</f>
        <v>1</v>
      </c>
      <c r="F26" s="331">
        <f>IFERROR(D26/D$26,0)</f>
        <v>1</v>
      </c>
      <c r="G26" s="330"/>
      <c r="H26" s="333"/>
      <c r="I26" s="320">
        <f>I8+I13+I18+I22+I24</f>
        <v>3459351.8870719997</v>
      </c>
      <c r="J26" s="321">
        <f>J8+J13+J18+J22+J24</f>
        <v>4.1007915754207183</v>
      </c>
      <c r="K26" s="322">
        <f>IFERROR(I26/$I$26,0)</f>
        <v>1</v>
      </c>
    </row>
    <row r="27" spans="1:11">
      <c r="I27" s="334">
        <f>C26-D26</f>
        <v>3503371.7711421847</v>
      </c>
    </row>
    <row r="28" spans="1:11">
      <c r="I28" s="275"/>
    </row>
    <row r="29" spans="1:11" ht="12.75">
      <c r="A29" s="270" t="str">
        <f>A4</f>
        <v>Geletterde Samenleving</v>
      </c>
      <c r="B29" s="275">
        <f>C8</f>
        <v>265000</v>
      </c>
      <c r="C29" s="272">
        <f t="shared" ref="C29:C34" si="19">IFERROR(B29/B$34,0)</f>
        <v>7.5768406004288774E-2</v>
      </c>
      <c r="D29" s="275">
        <f>D8</f>
        <v>21353.963202253013</v>
      </c>
      <c r="E29" s="272">
        <f>IFERROR(D29/D$34,0)</f>
        <v>-3.6367158537292661</v>
      </c>
      <c r="F29" s="335">
        <f>I8</f>
        <v>413884.05491200002</v>
      </c>
      <c r="G29" s="336">
        <f>K8</f>
        <v>0.11964207991061357</v>
      </c>
    </row>
    <row r="30" spans="1:11" ht="12.75">
      <c r="A30" s="270" t="str">
        <f>A10</f>
        <v>Participatie in de informatiesamenleving</v>
      </c>
      <c r="B30" s="275">
        <f>C13</f>
        <v>212500</v>
      </c>
      <c r="C30" s="272">
        <f t="shared" si="19"/>
        <v>6.0757684060042887E-2</v>
      </c>
      <c r="D30" s="275">
        <f>D13</f>
        <v>9308.4575124717085</v>
      </c>
      <c r="E30" s="272">
        <f t="shared" ref="E30:E33" si="20">IFERROR(D30/D$34,0)</f>
        <v>-1.5852895637564588</v>
      </c>
      <c r="F30" s="335">
        <f>I13</f>
        <v>330327.26295771427</v>
      </c>
      <c r="G30" s="336">
        <f>K9</f>
        <v>0</v>
      </c>
    </row>
    <row r="31" spans="1:11" ht="12.75">
      <c r="A31" s="270" t="str">
        <f>A15</f>
        <v>Leven Lang Ontwikkelen</v>
      </c>
      <c r="B31" s="275">
        <f>C18</f>
        <v>165000</v>
      </c>
      <c r="C31" s="272">
        <f t="shared" si="19"/>
        <v>4.7176554681915651E-2</v>
      </c>
      <c r="D31" s="275">
        <f>D18</f>
        <v>6668.5480068953184</v>
      </c>
      <c r="E31" s="272">
        <f t="shared" si="20"/>
        <v>-1.1356961716348826</v>
      </c>
      <c r="F31" s="335">
        <f>I18</f>
        <v>267305.21375999996</v>
      </c>
      <c r="G31" s="336">
        <f>K10</f>
        <v>3.6110803795188315E-2</v>
      </c>
    </row>
    <row r="32" spans="1:11" ht="12.75">
      <c r="A32" s="270" t="str">
        <f>A20</f>
        <v>Leenservice</v>
      </c>
      <c r="B32" s="275">
        <f>C22</f>
        <v>360000</v>
      </c>
      <c r="C32" s="272">
        <f t="shared" si="19"/>
        <v>0.10293066476054324</v>
      </c>
      <c r="D32" s="275">
        <f>D22</f>
        <v>-43202.739863804716</v>
      </c>
      <c r="E32" s="272">
        <f t="shared" si="20"/>
        <v>7.3577015891206079</v>
      </c>
      <c r="F32" s="335">
        <f>I22</f>
        <v>685705.41480228561</v>
      </c>
      <c r="G32" s="336">
        <f>K11</f>
        <v>2.9688694936293378E-2</v>
      </c>
    </row>
    <row r="33" spans="1:7" ht="12.75">
      <c r="A33" s="277" t="str">
        <f>A24</f>
        <v>Organisatie</v>
      </c>
      <c r="B33" s="278">
        <f>C24</f>
        <v>2495000</v>
      </c>
      <c r="C33" s="279">
        <f t="shared" si="19"/>
        <v>0.71336669049320944</v>
      </c>
      <c r="D33" s="278">
        <f>D24</f>
        <v>0</v>
      </c>
      <c r="E33" s="279">
        <f t="shared" si="20"/>
        <v>0</v>
      </c>
      <c r="F33" s="337">
        <f>I24</f>
        <v>1762129.9406399999</v>
      </c>
      <c r="G33" s="338">
        <f>K13</f>
        <v>9.548819366777507E-2</v>
      </c>
    </row>
    <row r="34" spans="1:7" s="271" customFormat="1" ht="12.75">
      <c r="A34" s="271" t="s">
        <v>616</v>
      </c>
      <c r="B34" s="280">
        <f>SUM(B29:B33)</f>
        <v>3497500</v>
      </c>
      <c r="C34" s="274">
        <f t="shared" si="19"/>
        <v>1</v>
      </c>
      <c r="D34" s="280">
        <f>SUM(D29:D33)</f>
        <v>-5871.7711421846761</v>
      </c>
      <c r="E34" s="274">
        <f>IFERROR(D34/D$34,0)</f>
        <v>1</v>
      </c>
      <c r="F34" s="280">
        <f>SUM(F29:F33)</f>
        <v>3459351.8870719997</v>
      </c>
      <c r="G34" s="274">
        <f>IFERROR(F34/F$34,0)</f>
        <v>1</v>
      </c>
    </row>
    <row r="35" spans="1:7" s="271" customFormat="1" ht="12.75">
      <c r="B35" s="280"/>
      <c r="C35" s="274"/>
      <c r="D35" s="274"/>
    </row>
    <row r="36" spans="1:7" s="271" customFormat="1" ht="12.75">
      <c r="B36" s="280"/>
      <c r="C36" s="274"/>
      <c r="D36" s="274"/>
    </row>
    <row r="37" spans="1:7" customFormat="1" ht="25.5">
      <c r="A37" s="1" t="s">
        <v>617</v>
      </c>
      <c r="B37" s="339" t="str">
        <f>B10</f>
        <v>Digitaal Burgerschap</v>
      </c>
      <c r="C37" s="339" t="str">
        <f>B11</f>
        <v>IDO</v>
      </c>
      <c r="D37" s="339" t="str">
        <f>B12</f>
        <v>Programmering PIDIS</v>
      </c>
      <c r="E37" s="339"/>
      <c r="F37" s="340" t="s">
        <v>618</v>
      </c>
      <c r="G37" s="340" t="s">
        <v>619</v>
      </c>
    </row>
    <row r="38" spans="1:7" customFormat="1" ht="12.75"/>
    <row r="39" spans="1:7" customFormat="1" ht="12.75">
      <c r="A39" s="18" t="s">
        <v>620</v>
      </c>
      <c r="B39" s="133">
        <f>Stichting!L15</f>
        <v>0</v>
      </c>
      <c r="C39" s="133">
        <f>Stichting!M15</f>
        <v>0</v>
      </c>
      <c r="D39" s="133">
        <f>Stichting!N15</f>
        <v>0</v>
      </c>
      <c r="E39" s="133"/>
      <c r="F39" s="133">
        <f>SUM(B39:E39)</f>
        <v>0</v>
      </c>
      <c r="G39" s="133">
        <f>Stichting!X15</f>
        <v>360000</v>
      </c>
    </row>
    <row r="40" spans="1:7" customFormat="1" ht="12.75">
      <c r="A40" s="18" t="s">
        <v>621</v>
      </c>
      <c r="B40" s="133">
        <f>Stichting!L20</f>
        <v>0</v>
      </c>
      <c r="C40" s="133">
        <f>Stichting!M20</f>
        <v>0</v>
      </c>
      <c r="D40" s="133">
        <f>Stichting!N20</f>
        <v>0</v>
      </c>
      <c r="E40" s="133"/>
      <c r="F40" s="133">
        <f>SUM(B40:E40)</f>
        <v>0</v>
      </c>
      <c r="G40" s="133">
        <f>Stichting!X20</f>
        <v>0</v>
      </c>
    </row>
    <row r="41" spans="1:7" customFormat="1" ht="12.75">
      <c r="A41" s="18" t="s">
        <v>622</v>
      </c>
      <c r="B41" s="133">
        <f>Stichting!L30</f>
        <v>55000</v>
      </c>
      <c r="C41" s="133">
        <f>Stichting!M30</f>
        <v>55000</v>
      </c>
      <c r="D41" s="133">
        <f>Stichting!N30</f>
        <v>50000</v>
      </c>
      <c r="E41" s="133"/>
      <c r="F41" s="133">
        <f>SUM(B41:E41)</f>
        <v>160000</v>
      </c>
      <c r="G41" s="133">
        <f>Stichting!X30</f>
        <v>595000</v>
      </c>
    </row>
    <row r="42" spans="1:7" customFormat="1" ht="12.75">
      <c r="A42" s="123" t="s">
        <v>623</v>
      </c>
      <c r="B42" s="341">
        <f>Stichting!L34</f>
        <v>22500</v>
      </c>
      <c r="C42" s="341">
        <f>Stichting!M34</f>
        <v>17500</v>
      </c>
      <c r="D42" s="341">
        <f>Stichting!N34</f>
        <v>12500</v>
      </c>
      <c r="E42" s="341"/>
      <c r="F42" s="341">
        <f>SUM(B42:E42)</f>
        <v>52500</v>
      </c>
      <c r="G42" s="341">
        <f>Stichting!X34</f>
        <v>2605000</v>
      </c>
    </row>
    <row r="43" spans="1:7" s="1" customFormat="1" ht="12.75">
      <c r="A43" s="1" t="s">
        <v>73</v>
      </c>
      <c r="B43" s="342">
        <f>SUM(B40:B42)</f>
        <v>77500</v>
      </c>
      <c r="C43" s="342">
        <f>SUM(C40:C42)</f>
        <v>72500</v>
      </c>
      <c r="D43" s="342">
        <f>SUM(D40:D42)</f>
        <v>62500</v>
      </c>
      <c r="E43" s="342">
        <f>SUM(E40:E42)</f>
        <v>0</v>
      </c>
      <c r="F43" s="342">
        <f>SUM(F40:F42)</f>
        <v>212500</v>
      </c>
      <c r="G43" s="342">
        <f>SUM(G39:G42)</f>
        <v>3560000</v>
      </c>
    </row>
    <row r="44" spans="1:7" customFormat="1" ht="12.75"/>
    <row r="45" spans="1:7" customFormat="1" ht="12.75"/>
    <row r="46" spans="1:7" customFormat="1" ht="12.75">
      <c r="A46" s="1" t="s">
        <v>624</v>
      </c>
      <c r="B46" s="1" t="s">
        <v>625</v>
      </c>
      <c r="C46" s="1" t="s">
        <v>626</v>
      </c>
      <c r="D46" s="1" t="s">
        <v>627</v>
      </c>
      <c r="E46" s="1" t="s">
        <v>628</v>
      </c>
    </row>
    <row r="47" spans="1:7" customFormat="1" ht="12.75">
      <c r="A47" s="270" t="str">
        <f>'pb verdeelsleutels'!$B$6</f>
        <v>Geletterde Samenleving</v>
      </c>
      <c r="B47" s="351">
        <f>'Gemeente A'!K89</f>
        <v>272793.05062720005</v>
      </c>
      <c r="C47" s="351">
        <f>'Gemeente B'!K89</f>
        <v>118728.29329599999</v>
      </c>
      <c r="D47" s="351">
        <f>SUM(B47:C47)</f>
        <v>391521.34392320004</v>
      </c>
      <c r="E47" s="351">
        <f>Stichting!K89</f>
        <v>514491.59184000007</v>
      </c>
    </row>
    <row r="48" spans="1:7" customFormat="1" ht="12.75">
      <c r="A48" s="270" t="str">
        <f>'pb verdeelsleutels'!$B$14</f>
        <v>Participatie in de informatiesamenleving</v>
      </c>
      <c r="B48" s="351">
        <f>'Gemeente A'!O89</f>
        <v>156984.4056576</v>
      </c>
      <c r="C48" s="351">
        <f>'Gemeente B'!O89</f>
        <v>79545.462527999989</v>
      </c>
      <c r="D48" s="351">
        <f t="shared" ref="D48:D53" si="21">SUM(B48:C48)</f>
        <v>236529.86818559997</v>
      </c>
      <c r="E48" s="351">
        <f>Stichting!O89</f>
        <v>330327.26295771427</v>
      </c>
    </row>
    <row r="49" spans="1:5" customFormat="1" ht="12.75">
      <c r="A49" s="270" t="str">
        <f>'pb verdeelsleutels'!$B$20</f>
        <v>Leven Lang Ontwikkelen</v>
      </c>
      <c r="B49" s="351">
        <f>'Gemeente A'!S89</f>
        <v>133606.49207519999</v>
      </c>
      <c r="C49" s="351">
        <f>'Gemeente B'!S89</f>
        <v>76300.512455999997</v>
      </c>
      <c r="D49" s="351">
        <f t="shared" si="21"/>
        <v>209907.00453119999</v>
      </c>
      <c r="E49" s="351">
        <f>Stichting!S89</f>
        <v>267305.21375999996</v>
      </c>
    </row>
    <row r="50" spans="1:5" customFormat="1" ht="12.75">
      <c r="A50" s="270" t="str">
        <f>'pb verdeelsleutels'!$B$26</f>
        <v>Leenservice</v>
      </c>
      <c r="B50" s="351">
        <f>'Gemeente A'!V89</f>
        <v>333578.10524159996</v>
      </c>
      <c r="C50" s="351">
        <f>'Gemeente B'!V89</f>
        <v>171850.454528</v>
      </c>
      <c r="D50" s="351">
        <f t="shared" si="21"/>
        <v>505428.55976959993</v>
      </c>
      <c r="E50" s="351">
        <f>Stichting!V89</f>
        <v>685705.41480228573</v>
      </c>
    </row>
    <row r="51" spans="1:5" customFormat="1" ht="12.75">
      <c r="A51" s="270" t="s">
        <v>40</v>
      </c>
      <c r="B51" s="351">
        <f>'Gemeente A'!W52</f>
        <v>251500</v>
      </c>
      <c r="C51" s="351">
        <f>'Gemeente B'!W52</f>
        <v>180000</v>
      </c>
      <c r="D51" s="351">
        <f t="shared" si="21"/>
        <v>431500</v>
      </c>
      <c r="E51" s="351">
        <f>Stichting!W52</f>
        <v>578000</v>
      </c>
    </row>
    <row r="52" spans="1:5" customFormat="1" ht="12.75">
      <c r="A52" s="277" t="str">
        <f>'pb verdeelsleutels'!$B$31&amp;" excl. huisvesting"</f>
        <v>Organisatie excl. huisvesting</v>
      </c>
      <c r="B52" s="352">
        <f>'Gemeente A'!W89-'Gemeente A'!W52</f>
        <v>468651.87903495377</v>
      </c>
      <c r="C52" s="352">
        <f>'Gemeente B'!W89-'Gemeente B'!W52</f>
        <v>321229.76971630775</v>
      </c>
      <c r="D52" s="352">
        <f t="shared" si="21"/>
        <v>789881.64875126153</v>
      </c>
      <c r="E52" s="352">
        <f>Stichting!W89-Stichting!W52</f>
        <v>1184129.9406399999</v>
      </c>
    </row>
    <row r="53" spans="1:5" customFormat="1" ht="12.75">
      <c r="A53" s="270" t="s">
        <v>73</v>
      </c>
      <c r="B53" s="351">
        <f>SUM(B47:B52)</f>
        <v>1617113.9326365539</v>
      </c>
      <c r="C53" s="351">
        <f>SUM(C47:C52)</f>
        <v>947654.49252430769</v>
      </c>
      <c r="D53" s="351">
        <f t="shared" si="21"/>
        <v>2564768.4251608616</v>
      </c>
      <c r="E53" s="351">
        <f>SUM(E47:E52)</f>
        <v>3559959.4239999996</v>
      </c>
    </row>
    <row r="54" spans="1:5" customFormat="1" ht="12.75"/>
    <row r="55" spans="1:5" customFormat="1" ht="12.75"/>
    <row r="56" spans="1:5" customFormat="1" ht="12.75">
      <c r="A56" s="1" t="s">
        <v>629</v>
      </c>
      <c r="B56" s="1" t="str">
        <f>G37</f>
        <v>Totaal Stichting</v>
      </c>
      <c r="C56" s="1" t="s">
        <v>630</v>
      </c>
    </row>
    <row r="57" spans="1:5" customFormat="1" ht="12.75">
      <c r="A57" t="str">
        <f>Stichting!A43</f>
        <v>Bestuur en organisatie</v>
      </c>
      <c r="B57" s="351">
        <f>Stichting!X43</f>
        <v>50000.000000000007</v>
      </c>
      <c r="C57" s="354">
        <f>IFERROR(B57/$B$70,0)</f>
        <v>1.4045103902847184E-2</v>
      </c>
    </row>
    <row r="58" spans="1:5" customFormat="1" ht="12.75">
      <c r="A58" t="str">
        <f>Stichting!A52</f>
        <v>Huisvesting</v>
      </c>
      <c r="B58" s="351">
        <f>Stichting!X52</f>
        <v>578000</v>
      </c>
      <c r="C58" s="354">
        <f t="shared" ref="C58:C68" si="22">IFERROR(B58/$B$70,0)</f>
        <v>0.16236140111691341</v>
      </c>
    </row>
    <row r="59" spans="1:5" customFormat="1" ht="12.75">
      <c r="A59" t="str">
        <f>Stichting!A57</f>
        <v>Personeel</v>
      </c>
      <c r="B59" s="351">
        <f>Stichting!X57</f>
        <v>2054959.4239999999</v>
      </c>
      <c r="C59" s="354">
        <f t="shared" si="22"/>
        <v>0.57724237252429988</v>
      </c>
    </row>
    <row r="60" spans="1:5" customFormat="1" ht="12.75">
      <c r="A60" t="str">
        <f>Stichting!A62</f>
        <v>Administratie</v>
      </c>
      <c r="B60" s="351">
        <f>Stichting!X62</f>
        <v>115000</v>
      </c>
      <c r="C60" s="354">
        <f t="shared" si="22"/>
        <v>3.2303738976548521E-2</v>
      </c>
    </row>
    <row r="61" spans="1:5" customFormat="1" ht="12.75">
      <c r="A61" t="str">
        <f>Stichting!A63</f>
        <v>Transport</v>
      </c>
      <c r="B61" s="351">
        <f>Stichting!X63</f>
        <v>10000.000000000002</v>
      </c>
      <c r="C61" s="354">
        <f t="shared" si="22"/>
        <v>2.809020780569437E-3</v>
      </c>
    </row>
    <row r="62" spans="1:5" customFormat="1" ht="12.75">
      <c r="A62" t="str">
        <f>Stichting!A68</f>
        <v>Automatisering</v>
      </c>
      <c r="B62" s="351">
        <f>Stichting!X68</f>
        <v>199499.99999999997</v>
      </c>
      <c r="C62" s="354">
        <f t="shared" si="22"/>
        <v>5.6039964572360247E-2</v>
      </c>
    </row>
    <row r="63" spans="1:5" customFormat="1" ht="12.75">
      <c r="A63" t="str">
        <f>Stichting!A74</f>
        <v>Collectie en media</v>
      </c>
      <c r="B63" s="351">
        <f>Stichting!X74</f>
        <v>362000</v>
      </c>
      <c r="C63" s="354">
        <f t="shared" si="22"/>
        <v>0.10168655225661359</v>
      </c>
    </row>
    <row r="64" spans="1:5" customFormat="1" ht="12.75">
      <c r="A64" t="str">
        <f>Stichting!A77</f>
        <v>Specifieke kosten</v>
      </c>
      <c r="B64" s="351">
        <f>Stichting!X77</f>
        <v>145000</v>
      </c>
      <c r="C64" s="354">
        <f t="shared" si="22"/>
        <v>4.0730801318256828E-2</v>
      </c>
    </row>
    <row r="65" spans="1:3" customFormat="1" ht="12.75">
      <c r="A65" t="str">
        <f>Stichting!A78</f>
        <v>Diverse kosten</v>
      </c>
      <c r="B65" s="351">
        <f>Stichting!X78</f>
        <v>1500</v>
      </c>
      <c r="C65" s="354">
        <f t="shared" si="22"/>
        <v>4.2135311708541544E-4</v>
      </c>
    </row>
    <row r="66" spans="1:3" customFormat="1" ht="12.75">
      <c r="A66" t="str">
        <f>Stichting!A81</f>
        <v>Afschrijvingen en Rente</v>
      </c>
      <c r="B66" s="351">
        <f>Stichting!X81</f>
        <v>44000</v>
      </c>
      <c r="C66" s="354">
        <f t="shared" si="22"/>
        <v>1.2359691434505519E-2</v>
      </c>
    </row>
    <row r="67" spans="1:3" customFormat="1" ht="12.75">
      <c r="A67" t="str">
        <f>Stichting!A84</f>
        <v>Kosten Vrije Rubriek 1</v>
      </c>
      <c r="B67" s="351">
        <f>Stichting!X84</f>
        <v>0</v>
      </c>
      <c r="C67" s="354">
        <f t="shared" si="22"/>
        <v>0</v>
      </c>
    </row>
    <row r="68" spans="1:3" customFormat="1" ht="12.75">
      <c r="A68" t="str">
        <f>Stichting!A87</f>
        <v>Kosten Vrije Rubriek 2</v>
      </c>
      <c r="B68" s="351">
        <f>Stichting!X87</f>
        <v>0</v>
      </c>
      <c r="C68" s="354">
        <f t="shared" si="22"/>
        <v>0</v>
      </c>
    </row>
    <row r="69" spans="1:3" customFormat="1" ht="12.75">
      <c r="A69" s="2"/>
      <c r="B69" s="352"/>
      <c r="C69" s="356">
        <f>IFERROR(B69/$B$70,0)</f>
        <v>0</v>
      </c>
    </row>
    <row r="70" spans="1:3" s="1" customFormat="1" ht="12.75">
      <c r="A70" s="1" t="s">
        <v>73</v>
      </c>
      <c r="B70" s="353">
        <f>SUM(B57:B69)</f>
        <v>3559959.4239999996</v>
      </c>
      <c r="C70" s="355">
        <f>IFERROR(B70/$B$70,0)</f>
        <v>1</v>
      </c>
    </row>
    <row r="71" spans="1:3" customFormat="1" ht="12.75"/>
    <row r="72" spans="1:3" customFormat="1" ht="12.75"/>
    <row r="73" spans="1:3" s="346" customFormat="1" ht="12.75">
      <c r="A73" s="345" t="s">
        <v>631</v>
      </c>
    </row>
    <row r="74" spans="1:3" s="346" customFormat="1" ht="12.75">
      <c r="A74" s="345"/>
    </row>
    <row r="75" spans="1:3" s="346" customFormat="1" ht="12.75">
      <c r="A75" s="345" t="s">
        <v>631</v>
      </c>
      <c r="B75" s="345" t="s">
        <v>632</v>
      </c>
    </row>
    <row r="76" spans="1:3" s="346" customFormat="1" ht="12.75">
      <c r="A76" s="346" t="str">
        <f>'pb verdeelsleutels'!$B$6</f>
        <v>Geletterde Samenleving</v>
      </c>
      <c r="B76" s="422">
        <f>IFERROR((personeelsformatie!K103+personeelsformatie!K104)/personeelsformatie!$D$106,0)</f>
        <v>0.24007561436672967</v>
      </c>
    </row>
    <row r="77" spans="1:3" s="346" customFormat="1" ht="12.75">
      <c r="A77" s="346" t="str">
        <f>'pb verdeelsleutels'!$B$14</f>
        <v>Participatie in de informatiesamenleving</v>
      </c>
      <c r="B77" s="422">
        <f>IFERROR((personeelsformatie!O103+personeelsformatie!O104)/personeelsformatie!$D$106,0)</f>
        <v>0.16446124763705103</v>
      </c>
    </row>
    <row r="78" spans="1:3" s="346" customFormat="1" ht="12.75">
      <c r="A78" s="346" t="str">
        <f>'pb verdeelsleutels'!$B$20</f>
        <v>Leven Lang Ontwikkelen</v>
      </c>
      <c r="B78" s="422">
        <f>IFERROR((personeelsformatie!S103+personeelsformatie!S104)/personeelsformatie!$D$106,0)</f>
        <v>0.13043478260869565</v>
      </c>
    </row>
    <row r="79" spans="1:3" s="346" customFormat="1" ht="12.75">
      <c r="A79" s="346" t="str">
        <f>'pb verdeelsleutels'!$B$26</f>
        <v>Leenservice</v>
      </c>
      <c r="B79" s="422">
        <f>IFERROR((personeelsformatie!V103+personeelsformatie!V104)/personeelsformatie!$D$106,0)</f>
        <v>0.24763705103969755</v>
      </c>
    </row>
    <row r="80" spans="1:3" s="346" customFormat="1" ht="12.75">
      <c r="A80" s="348" t="str">
        <f>'pb verdeelsleutels'!$B$31</f>
        <v>Organisatie</v>
      </c>
      <c r="B80" s="423">
        <f>IFERROR((personeelsformatie!W103+personeelsformatie!W104)/personeelsformatie!$D$106,0)</f>
        <v>0.21739130434782608</v>
      </c>
    </row>
    <row r="81" spans="1:2" s="345" customFormat="1" ht="12.75">
      <c r="A81" s="345" t="s">
        <v>73</v>
      </c>
      <c r="B81" s="424">
        <f>SUM(B76:B80)</f>
        <v>1</v>
      </c>
    </row>
    <row r="82" spans="1:2" s="346" customFormat="1" ht="12.75">
      <c r="B82" s="347"/>
    </row>
    <row r="83" spans="1:2" s="346" customFormat="1" ht="12.75">
      <c r="A83" s="345" t="s">
        <v>631</v>
      </c>
      <c r="B83" s="349" t="s">
        <v>633</v>
      </c>
    </row>
    <row r="84" spans="1:2" s="346" customFormat="1" ht="12.75">
      <c r="A84" s="346" t="s">
        <v>634</v>
      </c>
      <c r="B84" s="350">
        <f>IFERROR(personeelsformatie!D103/personeelsformatie!$D$106,0)</f>
        <v>0.76937618147448017</v>
      </c>
    </row>
    <row r="85" spans="1:2" s="346" customFormat="1" ht="12.75">
      <c r="A85" s="346" t="s">
        <v>635</v>
      </c>
      <c r="B85" s="350">
        <f>IFERROR(personeelsformatie!D104/personeelsformatie!$D$106,0)</f>
        <v>0.23062381852551986</v>
      </c>
    </row>
    <row r="86" spans="1:2" s="346" customFormat="1" ht="12.75"/>
    <row r="87" spans="1:2" s="346" customFormat="1" ht="12.75"/>
    <row r="88" spans="1:2" s="346" customFormat="1" ht="12.75"/>
    <row r="89" spans="1:2" s="346" customFormat="1" ht="12.75"/>
    <row r="90" spans="1:2" s="346" customFormat="1" ht="12.75"/>
    <row r="91" spans="1:2" s="346" customFormat="1" ht="12.75"/>
  </sheetData>
  <pageMargins left="0.70866141732283472" right="0.70866141732283472" top="0.55118110236220474" bottom="0.35433070866141736" header="0.31496062992125984" footer="0.11811023622047245"/>
  <pageSetup paperSize="9" scale="60" orientation="landscape" horizontalDpi="1200" verticalDpi="1200" r:id="rId1"/>
  <rowBreaks count="1" manualBreakCount="1">
    <brk id="153" max="1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000"/>
  </sheetPr>
  <dimension ref="A2:E611"/>
  <sheetViews>
    <sheetView zoomScaleNormal="100" workbookViewId="0">
      <selection activeCell="E39" sqref="E38:E39"/>
    </sheetView>
  </sheetViews>
  <sheetFormatPr defaultRowHeight="12.75"/>
  <cols>
    <col min="1" max="1" width="67.5703125" customWidth="1"/>
    <col min="2" max="2" width="9.28515625" bestFit="1" customWidth="1"/>
    <col min="3" max="5" width="10.28515625" bestFit="1" customWidth="1"/>
    <col min="6" max="6" width="11.28515625" bestFit="1" customWidth="1"/>
    <col min="7" max="7" width="10.28515625" customWidth="1"/>
  </cols>
  <sheetData>
    <row r="2" spans="1:1" s="270" customFormat="1" ht="11.25">
      <c r="A2" s="281" t="s">
        <v>636</v>
      </c>
    </row>
    <row r="3" spans="1:1" s="270" customFormat="1" ht="11.25"/>
    <row r="4" spans="1:1" s="270" customFormat="1" ht="11.25">
      <c r="A4" s="282"/>
    </row>
    <row r="5" spans="1:1" s="270" customFormat="1" ht="11.25"/>
    <row r="6" spans="1:1" s="270" customFormat="1" ht="11.25"/>
    <row r="7" spans="1:1" s="270" customFormat="1" ht="11.25"/>
    <row r="8" spans="1:1" s="270" customFormat="1" ht="11.25"/>
    <row r="9" spans="1:1" s="270" customFormat="1" ht="11.25"/>
    <row r="10" spans="1:1" s="270" customFormat="1" ht="11.25"/>
    <row r="11" spans="1:1" s="270" customFormat="1" ht="11.25"/>
    <row r="12" spans="1:1" s="270" customFormat="1" ht="11.25"/>
    <row r="13" spans="1:1" s="270" customFormat="1" ht="11.25"/>
    <row r="14" spans="1:1" s="270" customFormat="1" ht="11.25"/>
    <row r="15" spans="1:1" s="270" customFormat="1" ht="11.25"/>
    <row r="16" spans="1:1" s="270" customFormat="1" ht="11.25"/>
    <row r="17" s="270" customFormat="1" ht="11.25"/>
    <row r="18" s="270" customFormat="1" ht="11.25"/>
    <row r="19" s="270" customFormat="1" ht="11.25"/>
    <row r="20" s="270" customFormat="1" ht="11.25"/>
    <row r="21" s="270" customFormat="1" ht="11.25"/>
    <row r="22" s="270" customFormat="1" ht="11.25"/>
    <row r="23" s="270" customFormat="1" ht="11.25"/>
    <row r="24" s="270" customFormat="1" ht="11.25"/>
    <row r="25" s="270" customFormat="1" ht="11.25"/>
    <row r="26" s="270" customFormat="1" ht="11.25"/>
    <row r="27" s="270" customFormat="1" ht="11.25"/>
    <row r="28" s="270" customFormat="1" ht="11.25"/>
    <row r="29" s="270" customFormat="1" ht="11.25"/>
    <row r="30" s="270" customFormat="1" ht="11.25"/>
    <row r="31" s="270" customFormat="1" ht="11.25"/>
    <row r="32" s="270" customFormat="1" ht="11.25"/>
    <row r="33" s="270" customFormat="1" ht="11.25"/>
    <row r="34" s="270" customFormat="1" ht="11.25"/>
    <row r="35" s="270" customFormat="1" ht="11.25"/>
    <row r="36" s="270" customFormat="1" ht="11.25"/>
    <row r="37" s="270" customFormat="1" ht="11.25"/>
    <row r="38" s="270" customFormat="1" ht="11.25"/>
    <row r="39" s="270" customFormat="1" ht="11.25"/>
    <row r="40" s="270" customFormat="1" ht="11.25"/>
    <row r="41" s="270" customFormat="1" ht="11.25"/>
    <row r="42" s="270" customFormat="1" ht="11.25"/>
    <row r="43" s="270" customFormat="1" ht="11.25"/>
    <row r="44" s="270" customFormat="1" ht="11.25"/>
    <row r="45" s="270" customFormat="1" ht="11.25"/>
    <row r="46" s="270" customFormat="1" ht="11.25"/>
    <row r="47" s="270" customFormat="1" ht="11.25"/>
    <row r="48" s="270" customFormat="1" ht="11.25"/>
    <row r="49" s="270" customFormat="1" ht="11.25"/>
    <row r="50" s="270" customFormat="1" ht="11.25"/>
    <row r="51" s="270" customFormat="1" ht="11.25"/>
    <row r="52" s="270" customFormat="1" ht="11.25"/>
    <row r="53" s="270" customFormat="1" ht="11.25"/>
    <row r="54" s="270" customFormat="1" ht="11.25"/>
    <row r="55" s="270" customFormat="1" ht="11.25"/>
    <row r="56" s="270" customFormat="1" ht="11.25"/>
    <row r="57" s="270" customFormat="1" ht="11.25"/>
    <row r="58" s="270" customFormat="1" ht="11.25"/>
    <row r="59" s="270" customFormat="1" ht="11.25"/>
    <row r="60" s="270" customFormat="1" ht="11.25"/>
    <row r="61" s="270" customFormat="1" ht="11.25"/>
    <row r="62" s="270" customFormat="1" ht="11.25"/>
    <row r="63" s="270" customFormat="1" ht="11.25"/>
    <row r="64" s="270" customFormat="1" ht="11.25"/>
    <row r="65" spans="1:1" s="270" customFormat="1" ht="11.25"/>
    <row r="67" spans="1:1">
      <c r="A67" s="283" t="s">
        <v>637</v>
      </c>
    </row>
    <row r="129" spans="1:5" s="270" customFormat="1" ht="11.25">
      <c r="A129" s="281" t="s">
        <v>638</v>
      </c>
    </row>
    <row r="130" spans="1:5" s="270" customFormat="1" ht="11.25"/>
    <row r="131" spans="1:5" s="270" customFormat="1" ht="11.25">
      <c r="A131" s="282" t="str">
        <f>'data stichting tbv grafieken'!A34</f>
        <v>X totaal</v>
      </c>
      <c r="E131" s="283" t="str">
        <f>'data stichting tbv grafieken'!A10</f>
        <v>Participatie in de informatiesamenleving</v>
      </c>
    </row>
    <row r="132" spans="1:5" s="270" customFormat="1" ht="11.25"/>
    <row r="133" spans="1:5" s="270" customFormat="1" ht="11.25"/>
    <row r="134" spans="1:5" s="270" customFormat="1" ht="11.25"/>
    <row r="135" spans="1:5" s="270" customFormat="1" ht="11.25"/>
    <row r="136" spans="1:5" s="270" customFormat="1" ht="11.25"/>
    <row r="137" spans="1:5" s="270" customFormat="1" ht="11.25"/>
    <row r="138" spans="1:5" s="270" customFormat="1" ht="11.25"/>
    <row r="139" spans="1:5" s="270" customFormat="1" ht="11.25"/>
    <row r="140" spans="1:5" s="270" customFormat="1" ht="11.25"/>
    <row r="141" spans="1:5" s="270" customFormat="1" ht="11.25"/>
    <row r="142" spans="1:5" s="270" customFormat="1" ht="11.25"/>
    <row r="143" spans="1:5" s="270" customFormat="1" ht="11.25"/>
    <row r="144" spans="1:5" s="270" customFormat="1" ht="11.25"/>
    <row r="145" spans="1:5" s="270" customFormat="1" ht="11.25"/>
    <row r="146" spans="1:5" s="270" customFormat="1" ht="11.25"/>
    <row r="147" spans="1:5" s="270" customFormat="1" ht="11.25"/>
    <row r="148" spans="1:5" s="270" customFormat="1" ht="11.25"/>
    <row r="149" spans="1:5" s="270" customFormat="1" ht="11.25"/>
    <row r="150" spans="1:5" s="270" customFormat="1" ht="11.25"/>
    <row r="151" spans="1:5" s="270" customFormat="1" ht="11.25"/>
    <row r="152" spans="1:5" s="270" customFormat="1" ht="11.25"/>
    <row r="153" spans="1:5" s="270" customFormat="1" ht="11.25"/>
    <row r="154" spans="1:5" s="270" customFormat="1" ht="11.25"/>
    <row r="155" spans="1:5" s="270" customFormat="1" ht="11.25"/>
    <row r="156" spans="1:5" s="270" customFormat="1" ht="11.25">
      <c r="A156" s="282" t="str">
        <f>'data stichting tbv grafieken'!A4</f>
        <v>Geletterde Samenleving</v>
      </c>
      <c r="E156" s="283" t="str">
        <f>'data stichting tbv grafieken'!A15</f>
        <v>Leven Lang Ontwikkelen</v>
      </c>
    </row>
    <row r="157" spans="1:5" s="270" customFormat="1" ht="11.25"/>
    <row r="158" spans="1:5" s="270" customFormat="1" ht="11.25"/>
    <row r="159" spans="1:5" s="270" customFormat="1" ht="11.25"/>
    <row r="160" spans="1:5" s="270" customFormat="1" ht="11.25"/>
    <row r="161" s="270" customFormat="1" ht="11.25"/>
    <row r="162" s="270" customFormat="1" ht="11.25"/>
    <row r="163" s="270" customFormat="1" ht="11.25"/>
    <row r="164" s="270" customFormat="1" ht="11.25"/>
    <row r="165" s="270" customFormat="1" ht="11.25"/>
    <row r="166" s="270" customFormat="1" ht="11.25"/>
    <row r="167" s="270" customFormat="1" ht="11.25"/>
    <row r="168" s="270" customFormat="1" ht="11.25"/>
    <row r="169" s="270" customFormat="1" ht="11.25"/>
    <row r="170" s="270" customFormat="1" ht="11.25"/>
    <row r="171" s="270" customFormat="1" ht="11.25"/>
    <row r="172" s="270" customFormat="1" ht="11.25"/>
    <row r="173" s="270" customFormat="1" ht="11.25"/>
    <row r="174" s="270" customFormat="1" ht="11.25"/>
    <row r="175" s="270" customFormat="1" ht="11.25"/>
    <row r="176" s="270" customFormat="1" ht="11.25"/>
    <row r="177" spans="1:5" s="270" customFormat="1" ht="11.25"/>
    <row r="178" spans="1:5" s="270" customFormat="1" ht="11.25"/>
    <row r="179" spans="1:5" s="270" customFormat="1" ht="11.25"/>
    <row r="180" spans="1:5" s="270" customFormat="1" ht="11.25"/>
    <row r="181" spans="1:5" s="270" customFormat="1" ht="11.25"/>
    <row r="182" spans="1:5" s="270" customFormat="1" ht="11.25">
      <c r="A182" s="282"/>
      <c r="E182" s="283"/>
    </row>
    <row r="183" spans="1:5" s="270" customFormat="1" ht="11.25"/>
    <row r="184" spans="1:5" s="270" customFormat="1" ht="11.25"/>
    <row r="185" spans="1:5" s="270" customFormat="1" ht="11.25"/>
    <row r="186" spans="1:5" s="270" customFormat="1" ht="11.25"/>
    <row r="187" spans="1:5" s="270" customFormat="1" ht="11.25"/>
    <row r="188" spans="1:5" s="270" customFormat="1" ht="11.25"/>
    <row r="189" spans="1:5" s="270" customFormat="1" ht="11.25"/>
    <row r="190" spans="1:5" s="270" customFormat="1" ht="11.25"/>
    <row r="191" spans="1:5" s="270" customFormat="1" ht="11.25"/>
    <row r="192" spans="1:5" s="270" customFormat="1" ht="11.25"/>
    <row r="193" s="270" customFormat="1" ht="11.25"/>
    <row r="194" s="270" customFormat="1" ht="11.25"/>
    <row r="195" s="270" customFormat="1" ht="11.25"/>
    <row r="196" s="270" customFormat="1" ht="11.25"/>
    <row r="197" s="270" customFormat="1" ht="11.25"/>
    <row r="198" s="270" customFormat="1" ht="11.25"/>
    <row r="199" s="270" customFormat="1" ht="11.25"/>
    <row r="200" s="270" customFormat="1" ht="11.25"/>
    <row r="201" s="270" customFormat="1" ht="11.25"/>
    <row r="202" s="270" customFormat="1" ht="11.25"/>
    <row r="203" s="270" customFormat="1" ht="11.25"/>
    <row r="204" s="270" customFormat="1" ht="11.25"/>
    <row r="205" s="270" customFormat="1" ht="11.25"/>
    <row r="206" s="270" customFormat="1" ht="11.25"/>
    <row r="207" s="270" customFormat="1" ht="11.25"/>
    <row r="208" s="270" customFormat="1" ht="11.25"/>
    <row r="209" s="270" customFormat="1" ht="11.25"/>
    <row r="210" s="270" customFormat="1" ht="11.25"/>
    <row r="211" s="270" customFormat="1" ht="11.25"/>
    <row r="212" s="270" customFormat="1" ht="11.25"/>
    <row r="213" s="270" customFormat="1" ht="11.25"/>
    <row r="214" s="270" customFormat="1" ht="11.25"/>
    <row r="215" s="270" customFormat="1" ht="11.25"/>
    <row r="216" s="270" customFormat="1" ht="11.25"/>
    <row r="217" s="270" customFormat="1" ht="11.25"/>
    <row r="218" s="270" customFormat="1" ht="11.25"/>
    <row r="219" s="270" customFormat="1" ht="11.25"/>
    <row r="220" s="270" customFormat="1" ht="11.25"/>
    <row r="221" s="270" customFormat="1" ht="11.25"/>
    <row r="222" s="270" customFormat="1" ht="11.25"/>
    <row r="223" s="270" customFormat="1" ht="11.25"/>
    <row r="224" s="270" customFormat="1" ht="11.25"/>
    <row r="225" s="270" customFormat="1" ht="11.25"/>
    <row r="226" s="270" customFormat="1" ht="11.25"/>
    <row r="227" s="270" customFormat="1" ht="11.25"/>
    <row r="228" s="270" customFormat="1" ht="11.25"/>
    <row r="229" s="270" customFormat="1" ht="11.25"/>
    <row r="230" s="270" customFormat="1" ht="11.25"/>
    <row r="231" s="270" customFormat="1" ht="11.25"/>
    <row r="232" s="270" customFormat="1" ht="11.25"/>
    <row r="233" s="270" customFormat="1" ht="11.25"/>
    <row r="234" s="270" customFormat="1" ht="11.25"/>
    <row r="235" s="270" customFormat="1" ht="11.25"/>
    <row r="236" s="270" customFormat="1" ht="11.25"/>
    <row r="237" s="270" customFormat="1" ht="11.25"/>
    <row r="238" s="270" customFormat="1" ht="11.25"/>
    <row r="239" s="270" customFormat="1" ht="11.25"/>
    <row r="240" s="270" customFormat="1" ht="11.25"/>
    <row r="241" s="270" customFormat="1" ht="11.25"/>
    <row r="242" s="270" customFormat="1" ht="11.25"/>
    <row r="243" s="270" customFormat="1" ht="11.25"/>
    <row r="244" s="270" customFormat="1" ht="11.25"/>
    <row r="245" s="270" customFormat="1" ht="11.25"/>
    <row r="246" s="270" customFormat="1" ht="11.25"/>
    <row r="247" s="270" customFormat="1" ht="11.25"/>
    <row r="248" s="270" customFormat="1" ht="11.25"/>
    <row r="249" s="270" customFormat="1" ht="11.25"/>
    <row r="250" s="270" customFormat="1" ht="11.25"/>
    <row r="251" s="270" customFormat="1" ht="11.25"/>
    <row r="252" s="270" customFormat="1" ht="11.25"/>
    <row r="253" s="270" customFormat="1" ht="11.25"/>
    <row r="254" s="270" customFormat="1" ht="11.25"/>
    <row r="255" s="270" customFormat="1" ht="11.25"/>
    <row r="256" s="270" customFormat="1" ht="11.25"/>
    <row r="257" s="270" customFormat="1" ht="11.25"/>
    <row r="258" s="270" customFormat="1" ht="11.25"/>
    <row r="259" s="270" customFormat="1" ht="11.25"/>
    <row r="260" s="270" customFormat="1" ht="11.25"/>
    <row r="261" s="270" customFormat="1" ht="11.25"/>
    <row r="262" s="270" customFormat="1" ht="11.25"/>
    <row r="263" s="270" customFormat="1" ht="11.25"/>
    <row r="264" s="270" customFormat="1" ht="11.25"/>
    <row r="265" s="270" customFormat="1" ht="11.25"/>
    <row r="266" s="270" customFormat="1" ht="11.25"/>
    <row r="267" s="270" customFormat="1" ht="11.25"/>
    <row r="268" s="270" customFormat="1" ht="11.25"/>
    <row r="269" s="270" customFormat="1" ht="11.25"/>
    <row r="270" s="270" customFormat="1" ht="11.25"/>
    <row r="271" s="270" customFormat="1" ht="11.25"/>
    <row r="272" s="270" customFormat="1" ht="11.25"/>
    <row r="273" s="270" customFormat="1" ht="11.25"/>
    <row r="274" s="270" customFormat="1" ht="11.25"/>
    <row r="275" s="270" customFormat="1" ht="11.25"/>
    <row r="276" s="270" customFormat="1" ht="11.25"/>
    <row r="277" s="270" customFormat="1" ht="11.25"/>
    <row r="278" s="270" customFormat="1" ht="11.25"/>
    <row r="279" s="270" customFormat="1" ht="11.25"/>
    <row r="280" s="270" customFormat="1" ht="11.25"/>
    <row r="281" s="270" customFormat="1" ht="11.25"/>
    <row r="282" s="270" customFormat="1" ht="11.25"/>
    <row r="283" s="270" customFormat="1" ht="11.25"/>
    <row r="284" s="270" customFormat="1" ht="11.25"/>
    <row r="285" s="270" customFormat="1" ht="11.25"/>
    <row r="286" s="270" customFormat="1" ht="11.25"/>
    <row r="287" s="270" customFormat="1" ht="11.25"/>
    <row r="288" s="270" customFormat="1" ht="11.25"/>
    <row r="289" s="270" customFormat="1" ht="11.25"/>
    <row r="290" s="270" customFormat="1" ht="11.25"/>
    <row r="291" s="270" customFormat="1" ht="11.25"/>
    <row r="292" s="270" customFormat="1" ht="11.25"/>
    <row r="293" s="270" customFormat="1" ht="11.25"/>
    <row r="294" s="270" customFormat="1" ht="11.25"/>
    <row r="295" s="270" customFormat="1" ht="11.25"/>
    <row r="296" s="270" customFormat="1" ht="11.25"/>
    <row r="297" s="270" customFormat="1" ht="11.25"/>
    <row r="298" s="270" customFormat="1" ht="11.25"/>
    <row r="299" s="270" customFormat="1" ht="11.25"/>
    <row r="300" s="270" customFormat="1" ht="11.25"/>
    <row r="301" s="270" customFormat="1" ht="11.25"/>
    <row r="302" s="270" customFormat="1" ht="11.25"/>
    <row r="303" s="270" customFormat="1" ht="11.25"/>
    <row r="304" s="270" customFormat="1" ht="11.25"/>
    <row r="305" s="270" customFormat="1" ht="11.25"/>
    <row r="306" s="270" customFormat="1" ht="11.25"/>
    <row r="307" s="270" customFormat="1" ht="11.25"/>
    <row r="308" s="270" customFormat="1" ht="11.25"/>
    <row r="309" s="270" customFormat="1" ht="11.25"/>
    <row r="310" s="270" customFormat="1" ht="11.25"/>
    <row r="311" s="270" customFormat="1" ht="11.25"/>
    <row r="312" s="270" customFormat="1" ht="11.25"/>
    <row r="313" s="270" customFormat="1" ht="11.25"/>
    <row r="314" s="270" customFormat="1" ht="11.25"/>
    <row r="315" s="270" customFormat="1" ht="11.25"/>
    <row r="316" s="270" customFormat="1" ht="11.25"/>
    <row r="317" s="270" customFormat="1" ht="11.25"/>
    <row r="318" s="270" customFormat="1" ht="11.25"/>
    <row r="319" s="270" customFormat="1" ht="11.25"/>
    <row r="320" s="270" customFormat="1" ht="11.25"/>
    <row r="321" s="270" customFormat="1" ht="11.25"/>
    <row r="322" s="270" customFormat="1" ht="11.25"/>
    <row r="323" s="270" customFormat="1" ht="11.25"/>
    <row r="324" s="270" customFormat="1" ht="11.25"/>
    <row r="325" s="270" customFormat="1" ht="11.25"/>
    <row r="326" s="270" customFormat="1" ht="11.25"/>
    <row r="327" s="270" customFormat="1" ht="11.25"/>
    <row r="328" s="270" customFormat="1" ht="11.25"/>
    <row r="329" s="270" customFormat="1" ht="11.25"/>
    <row r="330" s="270" customFormat="1" ht="11.25"/>
    <row r="331" s="270" customFormat="1" ht="11.25"/>
    <row r="332" s="270" customFormat="1" ht="11.25"/>
    <row r="333" s="270" customFormat="1" ht="11.25"/>
    <row r="334" s="270" customFormat="1" ht="11.25"/>
    <row r="335" s="270" customFormat="1" ht="11.25"/>
    <row r="336" s="270" customFormat="1" ht="11.25"/>
    <row r="337" s="270" customFormat="1" ht="11.25"/>
    <row r="338" s="270" customFormat="1" ht="11.25"/>
    <row r="339" s="270" customFormat="1" ht="11.25"/>
    <row r="340" s="270" customFormat="1" ht="11.25"/>
    <row r="341" s="270" customFormat="1" ht="11.25"/>
    <row r="342" s="270" customFormat="1" ht="11.25"/>
    <row r="343" s="270" customFormat="1" ht="11.25"/>
    <row r="344" s="270" customFormat="1" ht="11.25"/>
    <row r="345" s="270" customFormat="1" ht="11.25"/>
    <row r="346" s="270" customFormat="1" ht="11.25"/>
    <row r="347" s="270" customFormat="1" ht="11.25"/>
    <row r="348" s="270" customFormat="1" ht="11.25"/>
    <row r="349" s="270" customFormat="1" ht="11.25"/>
    <row r="350" s="270" customFormat="1" ht="11.25"/>
    <row r="351" s="270" customFormat="1" ht="11.25"/>
    <row r="352" s="270" customFormat="1" ht="11.25"/>
    <row r="353" s="270" customFormat="1" ht="11.25"/>
    <row r="354" s="270" customFormat="1" ht="11.25"/>
    <row r="355" s="270" customFormat="1" ht="11.25"/>
    <row r="356" s="270" customFormat="1" ht="11.25"/>
    <row r="357" s="270" customFormat="1" ht="11.25"/>
    <row r="358" s="270" customFormat="1" ht="11.25"/>
    <row r="359" s="270" customFormat="1" ht="11.25"/>
    <row r="360" s="270" customFormat="1" ht="11.25"/>
    <row r="361" s="270" customFormat="1" ht="11.25"/>
    <row r="362" s="270" customFormat="1" ht="11.25"/>
    <row r="363" s="270" customFormat="1" ht="11.25"/>
    <row r="364" s="270" customFormat="1" ht="11.25"/>
    <row r="365" s="270" customFormat="1" ht="11.25"/>
    <row r="366" s="270" customFormat="1" ht="11.25"/>
    <row r="367" s="270" customFormat="1" ht="11.25"/>
    <row r="368" s="270" customFormat="1" ht="11.25"/>
    <row r="369" s="270" customFormat="1" ht="11.25"/>
    <row r="370" s="270" customFormat="1" ht="11.25"/>
    <row r="371" s="270" customFormat="1" ht="11.25"/>
    <row r="372" s="270" customFormat="1" ht="11.25"/>
    <row r="373" s="270" customFormat="1" ht="11.25"/>
    <row r="374" s="270" customFormat="1" ht="11.25"/>
    <row r="375" s="270" customFormat="1" ht="11.25"/>
    <row r="376" s="270" customFormat="1" ht="11.25"/>
    <row r="377" s="270" customFormat="1" ht="11.25"/>
    <row r="378" s="270" customFormat="1" ht="11.25"/>
    <row r="379" s="270" customFormat="1" ht="11.25"/>
    <row r="380" s="270" customFormat="1" ht="11.25"/>
    <row r="381" s="270" customFormat="1" ht="11.25"/>
    <row r="382" s="270" customFormat="1" ht="11.25"/>
    <row r="383" s="270" customFormat="1" ht="11.25"/>
    <row r="384" s="270" customFormat="1" ht="11.25"/>
    <row r="385" s="270" customFormat="1" ht="11.25"/>
    <row r="386" s="270" customFormat="1" ht="11.25"/>
    <row r="387" s="270" customFormat="1" ht="11.25"/>
    <row r="388" s="270" customFormat="1" ht="11.25"/>
    <row r="389" s="270" customFormat="1" ht="11.25"/>
    <row r="390" s="270" customFormat="1" ht="11.25"/>
    <row r="391" s="270" customFormat="1" ht="11.25"/>
    <row r="392" s="270" customFormat="1" ht="11.25"/>
    <row r="393" s="270" customFormat="1" ht="11.25"/>
    <row r="394" s="270" customFormat="1" ht="11.25"/>
    <row r="395" s="270" customFormat="1" ht="11.25"/>
    <row r="396" s="270" customFormat="1" ht="11.25"/>
    <row r="397" s="270" customFormat="1" ht="11.25"/>
    <row r="398" s="270" customFormat="1" ht="11.25"/>
    <row r="399" s="270" customFormat="1" ht="11.25"/>
    <row r="400" s="270" customFormat="1" ht="11.25"/>
    <row r="401" s="270" customFormat="1" ht="11.25"/>
    <row r="402" s="270" customFormat="1" ht="11.25"/>
    <row r="403" s="270" customFormat="1" ht="11.25"/>
    <row r="404" s="270" customFormat="1" ht="11.25"/>
    <row r="405" s="270" customFormat="1" ht="11.25"/>
    <row r="406" s="270" customFormat="1" ht="11.25"/>
    <row r="407" s="270" customFormat="1" ht="11.25"/>
    <row r="408" s="270" customFormat="1" ht="11.25"/>
    <row r="409" s="270" customFormat="1" ht="11.25"/>
    <row r="410" s="270" customFormat="1" ht="11.25"/>
    <row r="411" s="270" customFormat="1" ht="11.25"/>
    <row r="412" s="270" customFormat="1" ht="11.25"/>
    <row r="413" s="270" customFormat="1" ht="11.25"/>
    <row r="414" s="270" customFormat="1" ht="11.25"/>
    <row r="415" s="270" customFormat="1" ht="11.25"/>
    <row r="416" s="270" customFormat="1" ht="11.25"/>
    <row r="417" s="270" customFormat="1" ht="11.25"/>
    <row r="418" s="270" customFormat="1" ht="11.25"/>
    <row r="419" s="270" customFormat="1" ht="11.25"/>
    <row r="420" s="270" customFormat="1" ht="11.25"/>
    <row r="421" s="270" customFormat="1" ht="11.25"/>
    <row r="422" s="270" customFormat="1" ht="11.25"/>
    <row r="423" s="270" customFormat="1" ht="11.25"/>
    <row r="424" s="270" customFormat="1" ht="11.25"/>
    <row r="425" s="270" customFormat="1" ht="11.25"/>
    <row r="426" s="270" customFormat="1" ht="11.25"/>
    <row r="427" s="270" customFormat="1" ht="11.25"/>
    <row r="428" s="270" customFormat="1" ht="11.25"/>
    <row r="429" s="270" customFormat="1" ht="11.25"/>
    <row r="430" s="270" customFormat="1" ht="11.25"/>
    <row r="431" s="270" customFormat="1" ht="11.25"/>
    <row r="432" s="270" customFormat="1" ht="11.25"/>
    <row r="433" s="270" customFormat="1" ht="11.25"/>
    <row r="434" s="270" customFormat="1" ht="11.25"/>
    <row r="435" s="270" customFormat="1" ht="11.25"/>
    <row r="436" s="270" customFormat="1" ht="11.25"/>
    <row r="437" s="270" customFormat="1" ht="11.25"/>
    <row r="438" s="270" customFormat="1" ht="11.25"/>
    <row r="439" s="270" customFormat="1" ht="11.25"/>
    <row r="440" s="270" customFormat="1" ht="11.25"/>
    <row r="441" s="270" customFormat="1" ht="11.25"/>
    <row r="442" s="270" customFormat="1" ht="11.25"/>
    <row r="443" s="270" customFormat="1" ht="11.25"/>
    <row r="444" s="270" customFormat="1" ht="11.25"/>
    <row r="445" s="270" customFormat="1" ht="11.25"/>
    <row r="446" s="270" customFormat="1" ht="11.25"/>
    <row r="447" s="270" customFormat="1" ht="11.25"/>
    <row r="448" s="270" customFormat="1" ht="11.25"/>
    <row r="449" s="270" customFormat="1" ht="11.25"/>
    <row r="450" s="270" customFormat="1" ht="11.25"/>
    <row r="451" s="270" customFormat="1" ht="11.25"/>
    <row r="452" s="270" customFormat="1" ht="11.25"/>
    <row r="453" s="270" customFormat="1" ht="11.25"/>
    <row r="454" s="270" customFormat="1" ht="11.25"/>
    <row r="455" s="270" customFormat="1" ht="11.25"/>
    <row r="456" s="270" customFormat="1" ht="11.25"/>
    <row r="457" s="270" customFormat="1" ht="11.25"/>
    <row r="458" s="270" customFormat="1" ht="11.25"/>
    <row r="459" s="270" customFormat="1" ht="11.25"/>
    <row r="460" s="270" customFormat="1" ht="11.25"/>
    <row r="461" s="270" customFormat="1" ht="11.25"/>
    <row r="462" s="270" customFormat="1" ht="11.25"/>
    <row r="463" s="270" customFormat="1" ht="11.25"/>
    <row r="464" s="270" customFormat="1" ht="11.25"/>
    <row r="465" s="270" customFormat="1" ht="11.25"/>
    <row r="466" s="270" customFormat="1" ht="11.25"/>
    <row r="467" s="270" customFormat="1" ht="11.25"/>
    <row r="468" s="270" customFormat="1" ht="11.25"/>
    <row r="469" s="270" customFormat="1" ht="11.25"/>
    <row r="470" s="270" customFormat="1" ht="11.25"/>
    <row r="471" s="270" customFormat="1" ht="11.25"/>
    <row r="472" s="270" customFormat="1" ht="11.25"/>
    <row r="473" s="270" customFormat="1" ht="11.25"/>
    <row r="474" s="270" customFormat="1" ht="11.25"/>
    <row r="475" s="270" customFormat="1" ht="11.25"/>
    <row r="476" s="270" customFormat="1" ht="11.25"/>
    <row r="477" s="270" customFormat="1" ht="11.25"/>
    <row r="478" s="270" customFormat="1" ht="11.25"/>
    <row r="479" s="270" customFormat="1" ht="11.25"/>
    <row r="480" s="270" customFormat="1" ht="11.25"/>
    <row r="481" s="270" customFormat="1" ht="11.25"/>
    <row r="482" s="270" customFormat="1" ht="11.25"/>
    <row r="483" s="270" customFormat="1" ht="11.25"/>
    <row r="484" s="270" customFormat="1" ht="11.25"/>
    <row r="485" s="270" customFormat="1" ht="11.25"/>
    <row r="486" s="270" customFormat="1" ht="11.25"/>
    <row r="487" s="270" customFormat="1" ht="11.25"/>
    <row r="488" s="270" customFormat="1" ht="11.25"/>
    <row r="489" s="270" customFormat="1" ht="11.25"/>
    <row r="490" s="270" customFormat="1" ht="11.25"/>
    <row r="491" s="270" customFormat="1" ht="11.25"/>
    <row r="492" s="270" customFormat="1" ht="11.25"/>
    <row r="493" s="270" customFormat="1" ht="11.25"/>
    <row r="494" s="270" customFormat="1" ht="11.25"/>
    <row r="495" s="270" customFormat="1" ht="11.25"/>
    <row r="496" s="270" customFormat="1" ht="11.25"/>
    <row r="497" s="270" customFormat="1" ht="11.25"/>
    <row r="498" s="270" customFormat="1" ht="11.25"/>
    <row r="499" s="270" customFormat="1" ht="11.25"/>
    <row r="500" s="270" customFormat="1" ht="11.25"/>
    <row r="501" s="270" customFormat="1" ht="11.25"/>
    <row r="502" s="270" customFormat="1" ht="11.25"/>
    <row r="503" s="270" customFormat="1" ht="11.25"/>
    <row r="504" s="270" customFormat="1" ht="11.25"/>
    <row r="505" s="270" customFormat="1" ht="11.25"/>
    <row r="506" s="270" customFormat="1" ht="11.25"/>
    <row r="507" s="270" customFormat="1" ht="11.25"/>
    <row r="508" s="270" customFormat="1" ht="11.25"/>
    <row r="509" s="270" customFormat="1" ht="11.25"/>
    <row r="510" s="270" customFormat="1" ht="11.25"/>
    <row r="511" s="270" customFormat="1" ht="11.25"/>
    <row r="512" s="270" customFormat="1" ht="11.25"/>
    <row r="513" s="270" customFormat="1" ht="11.25"/>
    <row r="514" s="270" customFormat="1" ht="11.25"/>
    <row r="515" s="270" customFormat="1" ht="11.25"/>
    <row r="516" s="270" customFormat="1" ht="11.25"/>
    <row r="517" s="270" customFormat="1" ht="11.25"/>
    <row r="518" s="270" customFormat="1" ht="11.25"/>
    <row r="519" s="270" customFormat="1" ht="11.25"/>
    <row r="520" s="270" customFormat="1" ht="11.25"/>
    <row r="521" s="270" customFormat="1" ht="11.25"/>
    <row r="522" s="270" customFormat="1" ht="11.25"/>
    <row r="523" s="270" customFormat="1" ht="11.25"/>
    <row r="524" s="270" customFormat="1" ht="11.25"/>
    <row r="525" s="270" customFormat="1" ht="11.25"/>
    <row r="526" s="270" customFormat="1" ht="11.25"/>
    <row r="527" s="270" customFormat="1" ht="11.25"/>
    <row r="528" s="270" customFormat="1" ht="11.25"/>
    <row r="529" s="270" customFormat="1" ht="11.25"/>
    <row r="530" s="270" customFormat="1" ht="11.25"/>
    <row r="531" s="270" customFormat="1" ht="11.25"/>
    <row r="532" s="270" customFormat="1" ht="11.25"/>
    <row r="533" s="270" customFormat="1" ht="11.25"/>
    <row r="534" s="270" customFormat="1" ht="11.25"/>
    <row r="535" s="270" customFormat="1" ht="11.25"/>
    <row r="536" s="270" customFormat="1" ht="11.25"/>
    <row r="537" s="270" customFormat="1" ht="11.25"/>
    <row r="538" s="270" customFormat="1" ht="11.25"/>
    <row r="539" s="270" customFormat="1" ht="11.25"/>
    <row r="540" s="270" customFormat="1" ht="11.25"/>
    <row r="541" s="270" customFormat="1" ht="11.25"/>
    <row r="542" s="270" customFormat="1" ht="11.25"/>
    <row r="543" s="270" customFormat="1" ht="11.25"/>
    <row r="544" s="270" customFormat="1" ht="11.25"/>
    <row r="545" s="270" customFormat="1" ht="11.25"/>
    <row r="546" s="270" customFormat="1" ht="11.25"/>
    <row r="547" s="270" customFormat="1" ht="11.25"/>
    <row r="548" s="270" customFormat="1" ht="11.25"/>
    <row r="549" s="270" customFormat="1" ht="11.25"/>
    <row r="550" s="270" customFormat="1" ht="11.25"/>
    <row r="551" s="270" customFormat="1" ht="11.25"/>
    <row r="552" s="270" customFormat="1" ht="11.25"/>
    <row r="553" s="270" customFormat="1" ht="11.25"/>
    <row r="554" s="270" customFormat="1" ht="11.25"/>
    <row r="555" s="270" customFormat="1" ht="11.25"/>
    <row r="556" s="270" customFormat="1" ht="11.25"/>
    <row r="557" s="270" customFormat="1" ht="11.25"/>
    <row r="558" s="270" customFormat="1" ht="11.25"/>
    <row r="559" s="270" customFormat="1" ht="11.25"/>
    <row r="560" s="270" customFormat="1" ht="11.25"/>
    <row r="561" s="270" customFormat="1" ht="11.25"/>
    <row r="562" s="270" customFormat="1" ht="11.25"/>
    <row r="563" s="270" customFormat="1" ht="11.25"/>
    <row r="564" s="270" customFormat="1" ht="11.25"/>
    <row r="565" s="270" customFormat="1" ht="11.25"/>
    <row r="566" s="270" customFormat="1" ht="11.25"/>
    <row r="567" s="270" customFormat="1" ht="11.25"/>
    <row r="568" s="270" customFormat="1" ht="11.25"/>
    <row r="569" s="270" customFormat="1" ht="11.25"/>
    <row r="570" s="270" customFormat="1" ht="11.25"/>
    <row r="571" s="270" customFormat="1" ht="11.25"/>
    <row r="572" s="270" customFormat="1" ht="11.25"/>
    <row r="573" s="270" customFormat="1" ht="11.25"/>
    <row r="574" s="270" customFormat="1" ht="11.25"/>
    <row r="575" s="270" customFormat="1" ht="11.25"/>
    <row r="576" s="270" customFormat="1" ht="11.25"/>
    <row r="577" s="270" customFormat="1" ht="11.25"/>
    <row r="578" s="270" customFormat="1" ht="11.25"/>
    <row r="579" s="270" customFormat="1" ht="11.25"/>
    <row r="580" s="270" customFormat="1" ht="11.25"/>
    <row r="581" s="270" customFormat="1" ht="11.25"/>
    <row r="582" s="270" customFormat="1" ht="11.25"/>
    <row r="583" s="270" customFormat="1" ht="11.25"/>
    <row r="584" s="270" customFormat="1" ht="11.25"/>
    <row r="585" s="270" customFormat="1" ht="11.25"/>
    <row r="586" s="270" customFormat="1" ht="11.25"/>
    <row r="587" s="270" customFormat="1" ht="11.25"/>
    <row r="588" s="270" customFormat="1" ht="11.25"/>
    <row r="589" s="270" customFormat="1" ht="11.25"/>
    <row r="590" s="270" customFormat="1" ht="11.25"/>
    <row r="591" s="270" customFormat="1" ht="11.25"/>
    <row r="592" s="270" customFormat="1" ht="11.25"/>
    <row r="593" s="270" customFormat="1" ht="11.25"/>
    <row r="594" s="270" customFormat="1" ht="11.25"/>
    <row r="595" s="270" customFormat="1" ht="11.25"/>
    <row r="596" s="270" customFormat="1" ht="11.25"/>
    <row r="597" s="270" customFormat="1" ht="11.25"/>
    <row r="598" s="270" customFormat="1" ht="11.25"/>
    <row r="599" s="270" customFormat="1" ht="11.25"/>
    <row r="600" s="270" customFormat="1" ht="11.25"/>
    <row r="601" s="270" customFormat="1" ht="11.25"/>
    <row r="602" s="270" customFormat="1" ht="11.25"/>
    <row r="603" s="270" customFormat="1" ht="11.25"/>
    <row r="604" s="270" customFormat="1" ht="11.25"/>
    <row r="605" s="270" customFormat="1" ht="11.25"/>
    <row r="606" s="270" customFormat="1" ht="11.25"/>
    <row r="607" s="270" customFormat="1" ht="11.25"/>
    <row r="608" s="270" customFormat="1" ht="11.25"/>
    <row r="609" s="270" customFormat="1" ht="11.25"/>
    <row r="610" s="270" customFormat="1" ht="11.25"/>
    <row r="611" s="270" customFormat="1" ht="11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8">
    <tabColor rgb="FF92D050"/>
  </sheetPr>
  <dimension ref="A1:U60"/>
  <sheetViews>
    <sheetView zoomScale="120" zoomScaleNormal="120" zoomScaleSheetLayoutView="120" workbookViewId="0">
      <selection activeCell="C13" sqref="C13:C19"/>
    </sheetView>
  </sheetViews>
  <sheetFormatPr defaultRowHeight="12" customHeight="1"/>
  <cols>
    <col min="1" max="1" width="26.140625" style="29" customWidth="1"/>
    <col min="2" max="4" width="10.7109375" style="29" customWidth="1"/>
    <col min="5" max="5" width="11.7109375" style="29" customWidth="1"/>
    <col min="6" max="6" width="21.28515625" customWidth="1"/>
    <col min="7" max="7" width="8.42578125" hidden="1" customWidth="1"/>
    <col min="8" max="20" width="8.42578125" customWidth="1"/>
  </cols>
  <sheetData>
    <row r="1" spans="1:21" ht="12" customHeight="1">
      <c r="A1" t="str">
        <f>inhoud!A1</f>
        <v>BIBLIOTECA ROBUSTA</v>
      </c>
      <c r="B1"/>
      <c r="C1"/>
      <c r="D1"/>
      <c r="E1"/>
    </row>
    <row r="2" spans="1:21" s="7" customFormat="1" ht="12" customHeight="1">
      <c r="A2" s="30"/>
      <c r="B2" s="30"/>
      <c r="C2" s="30"/>
      <c r="D2" s="30"/>
      <c r="E2" s="30"/>
      <c r="F2" s="31"/>
      <c r="G2" s="30"/>
    </row>
    <row r="3" spans="1:21" ht="12" customHeight="1">
      <c r="A3"/>
      <c r="B3"/>
      <c r="C3"/>
      <c r="D3"/>
      <c r="E3"/>
    </row>
    <row r="4" spans="1:21" ht="15" customHeight="1">
      <c r="A4" s="45" t="s">
        <v>9</v>
      </c>
      <c r="B4" s="45"/>
      <c r="C4" s="45"/>
      <c r="D4" s="45"/>
      <c r="E4" s="45"/>
    </row>
    <row r="5" spans="1:21" ht="15.75">
      <c r="A5" s="33"/>
      <c r="B5" s="33"/>
      <c r="C5" s="33"/>
      <c r="D5" s="33"/>
      <c r="E5" s="33"/>
    </row>
    <row r="6" spans="1:21" ht="15.75">
      <c r="A6" s="33"/>
      <c r="B6" s="33"/>
      <c r="C6" s="33"/>
      <c r="D6" s="33"/>
      <c r="E6" s="33"/>
    </row>
    <row r="7" spans="1:21" ht="12" customHeight="1">
      <c r="A7" s="1" t="str">
        <f>inhoud!C23</f>
        <v>Exploitatiebegroting 2024</v>
      </c>
      <c r="B7" s="1"/>
      <c r="C7" s="1"/>
      <c r="D7" s="1"/>
      <c r="E7" s="1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ht="12" customHeight="1">
      <c r="A8" s="33"/>
      <c r="B8" s="33"/>
      <c r="C8" s="33"/>
      <c r="D8" s="33"/>
      <c r="E8" s="33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 ht="12" customHeight="1">
      <c r="A9" s="46" t="s">
        <v>10</v>
      </c>
      <c r="B9" s="33"/>
      <c r="C9" s="33"/>
      <c r="D9" s="33"/>
      <c r="E9" s="33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</row>
    <row r="10" spans="1:21" ht="12" customHeight="1">
      <c r="A10" s="46"/>
      <c r="B10" s="33"/>
      <c r="C10" s="33"/>
      <c r="D10" s="33"/>
      <c r="E10" s="33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</row>
    <row r="11" spans="1:21" ht="12" customHeight="1">
      <c r="A11" s="46" t="s">
        <v>11</v>
      </c>
      <c r="B11" s="33"/>
      <c r="C11" s="33"/>
      <c r="D11" s="33"/>
      <c r="E11" s="33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</row>
    <row r="12" spans="1:21" ht="12" customHeight="1">
      <c r="A12" s="46"/>
      <c r="B12" s="33"/>
      <c r="C12" s="33"/>
      <c r="D12" s="33"/>
      <c r="E12" s="46" t="s">
        <v>12</v>
      </c>
      <c r="F12" s="3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1:21" ht="12" customHeight="1">
      <c r="A13" s="416" t="s">
        <v>13</v>
      </c>
      <c r="B13" s="179">
        <f t="shared" ref="B13:B18" si="0">(C13/$C$21)</f>
        <v>0.30769230769230771</v>
      </c>
      <c r="C13" s="181">
        <v>40000</v>
      </c>
      <c r="D13" s="46" t="s">
        <v>14</v>
      </c>
      <c r="E13" s="498" t="s">
        <v>15</v>
      </c>
      <c r="F13" s="181"/>
      <c r="G13" s="29"/>
      <c r="H13" s="36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</row>
    <row r="14" spans="1:21" ht="12" customHeight="1">
      <c r="A14" s="416" t="s">
        <v>16</v>
      </c>
      <c r="B14" s="179">
        <f t="shared" si="0"/>
        <v>7.6923076923076927E-2</v>
      </c>
      <c r="C14" s="181">
        <v>10000</v>
      </c>
      <c r="D14" s="29" t="s">
        <v>14</v>
      </c>
      <c r="E14" s="498" t="s">
        <v>15</v>
      </c>
      <c r="F14" s="181"/>
    </row>
    <row r="15" spans="1:21" ht="12" customHeight="1">
      <c r="A15" s="416" t="s">
        <v>17</v>
      </c>
      <c r="B15" s="179">
        <f t="shared" si="0"/>
        <v>0.15384615384615385</v>
      </c>
      <c r="C15" s="373">
        <v>20000</v>
      </c>
      <c r="D15" s="29" t="s">
        <v>14</v>
      </c>
      <c r="E15" s="498" t="s">
        <v>18</v>
      </c>
      <c r="F15" s="181"/>
      <c r="H15" s="370"/>
    </row>
    <row r="16" spans="1:21" ht="12" customHeight="1">
      <c r="A16" s="416" t="s">
        <v>19</v>
      </c>
      <c r="B16" s="179">
        <f t="shared" si="0"/>
        <v>0.11538461538461539</v>
      </c>
      <c r="C16" s="373">
        <v>15000</v>
      </c>
      <c r="D16" s="29" t="s">
        <v>14</v>
      </c>
      <c r="E16" s="498" t="s">
        <v>18</v>
      </c>
      <c r="F16" s="181"/>
    </row>
    <row r="17" spans="1:21" ht="12" customHeight="1">
      <c r="A17" s="416" t="s">
        <v>20</v>
      </c>
      <c r="B17" s="179">
        <f t="shared" si="0"/>
        <v>7.6923076923076927E-2</v>
      </c>
      <c r="C17" s="373">
        <v>10000</v>
      </c>
      <c r="D17" s="29" t="s">
        <v>14</v>
      </c>
      <c r="E17" s="498" t="s">
        <v>21</v>
      </c>
      <c r="F17" s="181"/>
      <c r="H17" s="370"/>
    </row>
    <row r="18" spans="1:21" ht="12" customHeight="1">
      <c r="A18" s="416" t="s">
        <v>22</v>
      </c>
      <c r="B18" s="179">
        <f t="shared" si="0"/>
        <v>7.6923076923076927E-2</v>
      </c>
      <c r="C18" s="373">
        <v>10000</v>
      </c>
      <c r="D18" s="29" t="s">
        <v>14</v>
      </c>
      <c r="E18" s="498" t="s">
        <v>21</v>
      </c>
      <c r="F18" s="181"/>
    </row>
    <row r="19" spans="1:21" ht="12" customHeight="1">
      <c r="A19" s="416" t="s">
        <v>23</v>
      </c>
      <c r="B19" s="360">
        <f>(C19/$C$21)</f>
        <v>0.19230769230769232</v>
      </c>
      <c r="C19" s="361">
        <v>25000</v>
      </c>
      <c r="D19" s="29" t="s">
        <v>14</v>
      </c>
      <c r="E19" s="498" t="s">
        <v>24</v>
      </c>
      <c r="F19" s="181"/>
      <c r="H19" s="370"/>
    </row>
    <row r="20" spans="1:21" ht="3" customHeight="1">
      <c r="A20" s="47"/>
      <c r="B20" s="179"/>
      <c r="C20" s="181"/>
      <c r="F20" s="181"/>
    </row>
    <row r="21" spans="1:21" ht="12.75">
      <c r="A21" s="47"/>
      <c r="B21" s="179">
        <f>SUM(B13:B20)</f>
        <v>1</v>
      </c>
      <c r="C21" s="181">
        <f>SUM(C13:C20)</f>
        <v>130000</v>
      </c>
      <c r="D21" s="29" t="s">
        <v>14</v>
      </c>
      <c r="F21" s="181"/>
      <c r="H21" s="370"/>
    </row>
    <row r="22" spans="1:21" ht="12" customHeight="1">
      <c r="A22" s="47"/>
    </row>
    <row r="23" spans="1:21" ht="12" customHeight="1">
      <c r="A23" s="46"/>
      <c r="B23" s="46"/>
      <c r="C23" s="46"/>
      <c r="D23" s="46"/>
      <c r="E23" s="46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1:21" ht="12" customHeight="1">
      <c r="A24" s="46"/>
      <c r="B24" s="46"/>
      <c r="C24" s="46"/>
      <c r="D24" s="46"/>
      <c r="E24" s="46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21" ht="12" customHeight="1">
      <c r="A25" s="46"/>
      <c r="B25" s="46"/>
      <c r="C25" s="46"/>
      <c r="D25" s="46"/>
      <c r="E25" s="46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1:21" ht="12" customHeight="1">
      <c r="A26" s="46"/>
      <c r="B26" s="46"/>
      <c r="C26" s="46"/>
      <c r="D26" s="46"/>
      <c r="E26" s="46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</row>
    <row r="27" spans="1:21" ht="12" customHeight="1">
      <c r="A27" s="46"/>
      <c r="B27" s="46"/>
      <c r="C27" s="46"/>
      <c r="D27" s="46"/>
      <c r="E27" s="46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</row>
    <row r="28" spans="1:21" ht="12" customHeight="1">
      <c r="A28" s="46"/>
      <c r="B28" s="46"/>
      <c r="C28" s="46"/>
      <c r="D28" s="46"/>
      <c r="E28" s="46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1:21" ht="12" customHeight="1">
      <c r="A29" s="46"/>
      <c r="B29" s="46"/>
      <c r="C29" s="46"/>
      <c r="D29" s="46"/>
      <c r="E29" s="46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</row>
    <row r="30" spans="1:21" ht="12" customHeight="1">
      <c r="A30" s="46"/>
      <c r="B30" s="46"/>
      <c r="C30" s="46"/>
      <c r="D30" s="46"/>
      <c r="E30" s="46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ht="12" customHeight="1">
      <c r="A31" s="46"/>
      <c r="B31" s="46"/>
      <c r="C31" s="46"/>
      <c r="D31" s="46"/>
      <c r="E31" s="46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</row>
    <row r="32" spans="1:21" ht="12" customHeight="1">
      <c r="A32" s="46"/>
      <c r="B32" s="46"/>
      <c r="C32" s="46"/>
      <c r="D32" s="46"/>
      <c r="E32" s="46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</row>
    <row r="33" spans="1:21" ht="12" customHeight="1">
      <c r="A33" s="46"/>
      <c r="B33" s="46"/>
      <c r="C33" s="46"/>
      <c r="D33" s="46"/>
      <c r="E33" s="4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ht="12" customHeight="1">
      <c r="A34" s="46"/>
      <c r="B34" s="46"/>
      <c r="C34" s="46"/>
      <c r="D34" s="46"/>
      <c r="E34" s="46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</row>
    <row r="35" spans="1:21" ht="12" customHeight="1">
      <c r="A35" s="46"/>
      <c r="B35" s="46"/>
      <c r="C35" s="46"/>
      <c r="D35" s="46"/>
      <c r="E35" s="46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ht="12" customHeight="1">
      <c r="A36" s="46"/>
      <c r="B36" s="46"/>
      <c r="C36" s="46"/>
      <c r="D36" s="46"/>
      <c r="E36" s="46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ht="12" customHeight="1">
      <c r="A37" s="46"/>
      <c r="B37" s="46"/>
      <c r="C37" s="46"/>
      <c r="D37" s="46"/>
      <c r="E37" s="46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 spans="1:21" ht="12" customHeight="1">
      <c r="A38" s="46"/>
      <c r="B38" s="46"/>
      <c r="C38" s="46"/>
      <c r="D38" s="46"/>
      <c r="E38" s="46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1:21" ht="12" customHeight="1">
      <c r="A39" s="46"/>
      <c r="B39" s="46"/>
      <c r="C39" s="46"/>
      <c r="D39" s="46"/>
      <c r="E39" s="46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1:21" ht="12" customHeight="1">
      <c r="A40" s="46"/>
      <c r="B40" s="46"/>
      <c r="C40" s="46"/>
      <c r="D40" s="46"/>
      <c r="E40" s="46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</row>
    <row r="41" spans="1:21" ht="12" customHeight="1">
      <c r="A41" s="46"/>
      <c r="B41" s="46"/>
      <c r="C41" s="46"/>
      <c r="D41" s="46"/>
      <c r="E41" s="46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1:21" ht="12" customHeight="1">
      <c r="A42" s="46"/>
      <c r="B42" s="46"/>
      <c r="C42" s="46"/>
      <c r="D42" s="46"/>
      <c r="E42" s="46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</row>
    <row r="43" spans="1:21" ht="12" customHeight="1">
      <c r="A43" s="46"/>
      <c r="B43" s="46"/>
      <c r="C43" s="46"/>
      <c r="D43" s="46"/>
      <c r="E43" s="46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</row>
    <row r="44" spans="1:21" ht="12" customHeight="1">
      <c r="A44" s="46"/>
      <c r="B44" s="46"/>
      <c r="C44" s="46"/>
      <c r="D44" s="46"/>
      <c r="E44" s="46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</row>
    <row r="45" spans="1:21" ht="12" customHeight="1">
      <c r="A45" s="46"/>
      <c r="B45" s="46"/>
      <c r="C45" s="46"/>
      <c r="D45" s="46"/>
      <c r="E45" s="46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</row>
    <row r="46" spans="1:21" ht="12" customHeight="1">
      <c r="A46" s="46"/>
      <c r="B46" s="46"/>
      <c r="C46" s="46"/>
      <c r="D46" s="46"/>
      <c r="E46" s="46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</row>
    <row r="47" spans="1:21" ht="12" customHeight="1">
      <c r="A47" s="46"/>
      <c r="B47" s="46"/>
      <c r="C47" s="46"/>
      <c r="D47" s="46"/>
      <c r="E47" s="46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</row>
    <row r="48" spans="1:21" ht="12" customHeight="1">
      <c r="A48" s="46"/>
      <c r="B48" s="46"/>
      <c r="C48" s="46"/>
      <c r="D48" s="46"/>
      <c r="E48" s="46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</row>
    <row r="49" spans="1:21" ht="12" customHeight="1">
      <c r="A49" s="46"/>
      <c r="B49" s="46"/>
      <c r="C49" s="46"/>
      <c r="D49" s="46"/>
      <c r="E49" s="46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</row>
    <row r="50" spans="1:21" ht="12" customHeight="1">
      <c r="A50" s="46"/>
      <c r="B50" s="46"/>
      <c r="C50" s="46"/>
      <c r="D50" s="46"/>
      <c r="E50" s="46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</row>
    <row r="51" spans="1:21" ht="12" customHeight="1">
      <c r="A51" s="46"/>
      <c r="B51" s="46"/>
      <c r="C51" s="46"/>
      <c r="D51" s="46"/>
      <c r="E51" s="46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</row>
    <row r="52" spans="1:21" ht="12" customHeight="1">
      <c r="A52" s="46"/>
      <c r="B52" s="46"/>
      <c r="C52" s="46"/>
      <c r="D52" s="46"/>
      <c r="E52" s="46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</row>
    <row r="53" spans="1:21" ht="12" customHeight="1">
      <c r="A53" s="19"/>
      <c r="B53" s="46"/>
      <c r="C53" s="46"/>
      <c r="D53" s="46"/>
      <c r="E53" s="46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</row>
    <row r="54" spans="1:21" ht="12" customHeight="1">
      <c r="A54" s="46"/>
      <c r="B54" s="46"/>
      <c r="C54" s="46"/>
      <c r="D54" s="46"/>
      <c r="E54" s="46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</row>
    <row r="55" spans="1:21" ht="12" customHeight="1">
      <c r="A55" s="46"/>
      <c r="B55" s="46"/>
      <c r="C55" s="46"/>
      <c r="D55" s="46"/>
      <c r="E55" s="46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</row>
    <row r="56" spans="1:21" ht="12" customHeight="1">
      <c r="A56" s="46"/>
      <c r="B56" s="46"/>
      <c r="C56" s="46"/>
      <c r="D56" s="46"/>
      <c r="E56" s="46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</row>
    <row r="57" spans="1:21" ht="12" customHeight="1">
      <c r="A57" s="46"/>
      <c r="B57" s="46"/>
      <c r="C57" s="46"/>
      <c r="D57" s="46"/>
      <c r="E57" s="46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</row>
    <row r="58" spans="1:21" ht="12" customHeight="1">
      <c r="A58" s="46"/>
      <c r="B58" s="46"/>
      <c r="C58" s="46"/>
      <c r="D58" s="46"/>
      <c r="E58" s="46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</row>
    <row r="59" spans="1:21" ht="12" customHeight="1">
      <c r="A59" s="46"/>
      <c r="B59" s="46"/>
      <c r="C59" s="46"/>
      <c r="D59" s="46"/>
      <c r="E59" s="46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</row>
    <row r="60" spans="1:21" ht="12" customHeight="1">
      <c r="A60" s="46"/>
      <c r="B60" s="46"/>
      <c r="C60" s="46"/>
      <c r="D60" s="46"/>
      <c r="E60" s="46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</row>
  </sheetData>
  <phoneticPr fontId="16" type="noConversion"/>
  <pageMargins left="0.59055118110236227" right="0.59055118110236227" top="0.39370078740157483" bottom="0.39370078740157483" header="0.11811023622047245" footer="0.11811023622047245"/>
  <pageSetup paperSize="9" scale="96" orientation="portrait" r:id="rId1"/>
  <headerFooter alignWithMargins="0">
    <oddFooter>&amp;C&amp;8bladzijde &amp;P</oddFooter>
  </headerFooter>
  <colBreaks count="1" manualBreakCount="1">
    <brk id="6" max="1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Z115"/>
  <sheetViews>
    <sheetView zoomScaleNormal="100" zoomScaleSheetLayoutView="90" workbookViewId="0">
      <pane xSplit="4" ySplit="11" topLeftCell="E12" activePane="bottomRight" state="frozen"/>
      <selection pane="topRight"/>
      <selection pane="bottomLeft"/>
      <selection pane="bottomRight" activeCell="G9" sqref="G9:G10"/>
    </sheetView>
  </sheetViews>
  <sheetFormatPr defaultRowHeight="12" customHeight="1"/>
  <cols>
    <col min="1" max="1" width="5" customWidth="1"/>
    <col min="2" max="2" width="0.7109375" customWidth="1"/>
    <col min="3" max="3" width="9.28515625" customWidth="1"/>
    <col min="4" max="4" width="6.85546875" customWidth="1"/>
    <col min="5" max="5" width="18.7109375" customWidth="1"/>
    <col min="6" max="6" width="9.7109375" customWidth="1"/>
    <col min="7" max="7" width="11" customWidth="1"/>
    <col min="8" max="8" width="0.7109375" customWidth="1"/>
    <col min="9" max="9" width="11" customWidth="1"/>
    <col min="10" max="10" width="0.7109375" customWidth="1"/>
    <col min="11" max="11" width="11" customWidth="1"/>
    <col min="12" max="12" width="0.7109375" customWidth="1"/>
    <col min="13" max="13" width="11" customWidth="1"/>
    <col min="14" max="14" width="0.7109375" customWidth="1"/>
    <col min="15" max="15" width="11" customWidth="1"/>
    <col min="16" max="16" width="0.7109375" customWidth="1"/>
    <col min="17" max="17" width="11" customWidth="1"/>
    <col min="18" max="18" width="0.7109375" customWidth="1"/>
    <col min="19" max="19" width="11" customWidth="1"/>
    <col min="20" max="20" width="0.7109375" customWidth="1"/>
    <col min="21" max="21" width="12.7109375" customWidth="1"/>
    <col min="24" max="24" width="23.140625" customWidth="1"/>
    <col min="25" max="25" width="10.5703125" customWidth="1"/>
  </cols>
  <sheetData>
    <row r="1" spans="1:26" ht="12" customHeight="1">
      <c r="A1" t="str">
        <f>inhoud!A1</f>
        <v>BIBLIOTECA ROBUSTA</v>
      </c>
    </row>
    <row r="2" spans="1:26" s="7" customFormat="1" ht="17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 t="s">
        <v>1</v>
      </c>
      <c r="X2" s="410" t="s">
        <v>25</v>
      </c>
      <c r="Y2" s="419">
        <v>1.4999999999999999E-2</v>
      </c>
    </row>
    <row r="3" spans="1:26" ht="12" customHeight="1">
      <c r="X3" s="410" t="s">
        <v>26</v>
      </c>
      <c r="Y3" s="419">
        <v>1.4999999999999999E-2</v>
      </c>
    </row>
    <row r="4" spans="1:26" ht="15" customHeight="1">
      <c r="A4" s="5" t="s">
        <v>27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1"/>
      <c r="N4" s="8"/>
      <c r="O4" s="1"/>
      <c r="P4" s="8"/>
      <c r="Q4" s="1"/>
      <c r="R4" s="8"/>
      <c r="S4" s="1"/>
      <c r="T4" s="8"/>
      <c r="U4" s="1"/>
      <c r="X4" s="410" t="s">
        <v>28</v>
      </c>
      <c r="Y4" s="419">
        <v>1.4999999999999999E-2</v>
      </c>
    </row>
    <row r="5" spans="1:26" ht="15" customHeight="1">
      <c r="A5" s="33"/>
      <c r="B5" s="1"/>
      <c r="C5" s="1"/>
      <c r="D5" s="1"/>
      <c r="E5" s="1"/>
      <c r="F5" s="1"/>
      <c r="G5" s="1"/>
      <c r="H5" s="1"/>
      <c r="I5" s="1"/>
      <c r="J5" s="1"/>
      <c r="K5" s="1"/>
      <c r="L5" s="8"/>
      <c r="M5" s="1"/>
      <c r="N5" s="8"/>
      <c r="O5" s="1"/>
      <c r="P5" s="8"/>
      <c r="Q5" s="1"/>
      <c r="R5" s="8"/>
      <c r="S5" s="1"/>
      <c r="T5" s="8"/>
      <c r="U5" s="1"/>
      <c r="X5" s="410" t="s">
        <v>29</v>
      </c>
      <c r="Y5" s="419">
        <v>1.4999999999999999E-2</v>
      </c>
    </row>
    <row r="6" spans="1:26" ht="15" customHeight="1">
      <c r="A6" s="34"/>
      <c r="C6" s="19"/>
      <c r="D6" s="1"/>
      <c r="E6" s="1"/>
      <c r="F6" s="1"/>
      <c r="G6" s="1"/>
      <c r="H6" s="1"/>
      <c r="I6" s="1"/>
      <c r="J6" s="1"/>
      <c r="K6" s="1"/>
      <c r="M6" s="1"/>
      <c r="O6" s="1"/>
      <c r="Q6" s="1"/>
      <c r="S6" s="1"/>
      <c r="U6" s="1"/>
      <c r="X6" s="410" t="s">
        <v>30</v>
      </c>
      <c r="Y6" s="409">
        <v>0.02</v>
      </c>
      <c r="Z6" s="358"/>
    </row>
    <row r="7" spans="1:26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8"/>
      <c r="M7" s="1"/>
      <c r="N7" s="8"/>
      <c r="O7" s="1"/>
      <c r="P7" s="8"/>
      <c r="Q7" s="1"/>
      <c r="R7" s="8"/>
      <c r="S7" s="1"/>
      <c r="T7" s="8"/>
      <c r="U7" s="1"/>
      <c r="X7" s="410" t="s">
        <v>31</v>
      </c>
      <c r="Y7" s="420">
        <v>0.04</v>
      </c>
      <c r="Z7" s="358"/>
    </row>
    <row r="8" spans="1:26" ht="12" customHeight="1">
      <c r="G8" s="1"/>
      <c r="H8" s="1"/>
      <c r="I8" s="1"/>
      <c r="J8" s="1"/>
      <c r="K8" s="1"/>
      <c r="L8" s="35"/>
      <c r="M8" s="1"/>
      <c r="N8" s="35"/>
      <c r="O8" s="1"/>
      <c r="P8" s="35"/>
      <c r="Q8" s="1"/>
      <c r="R8" s="35"/>
      <c r="S8" s="1"/>
      <c r="T8" s="35"/>
      <c r="U8" s="1"/>
    </row>
    <row r="9" spans="1:26" ht="12" customHeight="1">
      <c r="B9" s="1"/>
      <c r="C9" s="1"/>
      <c r="D9" s="1"/>
      <c r="E9" s="1"/>
      <c r="F9" s="1"/>
      <c r="G9" s="599" t="str">
        <f>alg!A13</f>
        <v>Vestiging 1</v>
      </c>
      <c r="H9" s="1"/>
      <c r="I9" s="599" t="str">
        <f>alg!A14</f>
        <v>Vestiging 2</v>
      </c>
      <c r="J9" s="1"/>
      <c r="K9" s="599" t="str">
        <f>alg!A15</f>
        <v>Vestiging 3</v>
      </c>
      <c r="L9" s="36"/>
      <c r="M9" s="599" t="str">
        <f>alg!A16</f>
        <v>Vestiging 4</v>
      </c>
      <c r="N9" s="36"/>
      <c r="O9" s="599" t="str">
        <f>alg!A17</f>
        <v>Vestiging 5</v>
      </c>
      <c r="P9" s="36"/>
      <c r="Q9" s="599" t="str">
        <f>alg!A18</f>
        <v>Vestiging 6</v>
      </c>
      <c r="R9" s="36"/>
      <c r="S9" s="599" t="str">
        <f>alg!A19</f>
        <v>Vestiging 7</v>
      </c>
      <c r="T9" s="36"/>
      <c r="U9" s="477"/>
    </row>
    <row r="10" spans="1:26" ht="12" customHeight="1">
      <c r="G10" s="600"/>
      <c r="H10" s="29"/>
      <c r="I10" s="600"/>
      <c r="J10" s="29"/>
      <c r="K10" s="600"/>
      <c r="L10" s="412"/>
      <c r="M10" s="600"/>
      <c r="N10" s="36"/>
      <c r="O10" s="600"/>
      <c r="P10" s="412"/>
      <c r="Q10" s="600"/>
      <c r="R10" s="412"/>
      <c r="S10" s="600"/>
      <c r="T10" s="36"/>
      <c r="U10" s="478" t="s">
        <v>10</v>
      </c>
    </row>
    <row r="11" spans="1:26" ht="12" customHeight="1">
      <c r="A11" s="19" t="s">
        <v>32</v>
      </c>
      <c r="G11" s="32" t="s">
        <v>33</v>
      </c>
      <c r="I11" s="32" t="s">
        <v>33</v>
      </c>
      <c r="K11" s="32" t="s">
        <v>33</v>
      </c>
      <c r="L11" s="32"/>
      <c r="M11" s="32" t="s">
        <v>33</v>
      </c>
      <c r="N11" s="32"/>
      <c r="O11" s="32" t="s">
        <v>33</v>
      </c>
      <c r="P11" s="32"/>
      <c r="Q11" s="32" t="s">
        <v>33</v>
      </c>
      <c r="R11" s="32"/>
      <c r="S11" s="32" t="s">
        <v>33</v>
      </c>
      <c r="T11" s="32"/>
      <c r="U11" s="32" t="s">
        <v>33</v>
      </c>
    </row>
    <row r="12" spans="1:26" ht="12" customHeight="1">
      <c r="L12" s="8"/>
      <c r="N12" s="8"/>
      <c r="P12" s="8"/>
      <c r="R12" s="8"/>
      <c r="T12" s="8"/>
    </row>
    <row r="13" spans="1:26" ht="12" customHeight="1">
      <c r="A13" s="1" t="s">
        <v>34</v>
      </c>
      <c r="G13" s="39">
        <f>'V en W uitsplitsing'!B27</f>
        <v>1040000</v>
      </c>
      <c r="H13" s="8">
        <v>0</v>
      </c>
      <c r="I13" s="39">
        <f>'V en W uitsplitsing'!C27</f>
        <v>275000</v>
      </c>
      <c r="J13" s="8"/>
      <c r="K13" s="39">
        <f>'V en W uitsplitsing'!D27</f>
        <v>250000</v>
      </c>
      <c r="L13" s="8"/>
      <c r="M13" s="39">
        <f>'V en W uitsplitsing'!E27</f>
        <v>425000</v>
      </c>
      <c r="N13" s="8"/>
      <c r="O13" s="39">
        <f>'V en W uitsplitsing'!F27</f>
        <v>190000</v>
      </c>
      <c r="P13" s="8"/>
      <c r="Q13" s="39">
        <f>'V en W uitsplitsing'!G27</f>
        <v>160000</v>
      </c>
      <c r="R13" s="8"/>
      <c r="S13" s="39">
        <f>'V en W uitsplitsing'!H27</f>
        <v>265000</v>
      </c>
      <c r="T13" s="8"/>
      <c r="U13" s="39">
        <f>'V en W uitsplitsing'!I27</f>
        <v>0</v>
      </c>
      <c r="W13" s="8"/>
    </row>
    <row r="14" spans="1:26" ht="12" customHeight="1">
      <c r="A14" s="1" t="s">
        <v>35</v>
      </c>
      <c r="B14" s="1"/>
      <c r="C14" s="1"/>
      <c r="D14" s="1"/>
      <c r="E14" s="1"/>
      <c r="F14" s="1"/>
      <c r="G14" s="39">
        <f>'V en W uitsplitsing'!B8</f>
        <v>80000</v>
      </c>
      <c r="H14">
        <v>0</v>
      </c>
      <c r="I14" s="39">
        <f>'V en W uitsplitsing'!C8</f>
        <v>45000</v>
      </c>
      <c r="K14" s="39">
        <f>'V en W uitsplitsing'!D8</f>
        <v>45000</v>
      </c>
      <c r="L14" s="8"/>
      <c r="M14" s="39">
        <f>'V en W uitsplitsing'!E8</f>
        <v>60000</v>
      </c>
      <c r="N14" s="8"/>
      <c r="O14" s="39">
        <f>'V en W uitsplitsing'!F8</f>
        <v>40000</v>
      </c>
      <c r="P14" s="8"/>
      <c r="Q14" s="39">
        <f>'V en W uitsplitsing'!G8</f>
        <v>35000</v>
      </c>
      <c r="R14" s="8"/>
      <c r="S14" s="39">
        <f>'V en W uitsplitsing'!H8</f>
        <v>55000</v>
      </c>
      <c r="T14" s="8"/>
      <c r="U14" s="39">
        <f>'V en W uitsplitsing'!I8</f>
        <v>0</v>
      </c>
      <c r="W14" s="8"/>
      <c r="X14" s="358"/>
    </row>
    <row r="15" spans="1:26" ht="12" customHeight="1">
      <c r="A15" s="1" t="s">
        <v>36</v>
      </c>
      <c r="G15" s="39">
        <f>'V en W uitsplitsing'!B13</f>
        <v>0</v>
      </c>
      <c r="H15">
        <v>0</v>
      </c>
      <c r="I15" s="39">
        <f>'V en W uitsplitsing'!C13</f>
        <v>0</v>
      </c>
      <c r="K15" s="39">
        <f>'V en W uitsplitsing'!D13</f>
        <v>0</v>
      </c>
      <c r="L15" s="8"/>
      <c r="M15" s="39">
        <f>'V en W uitsplitsing'!E13</f>
        <v>0</v>
      </c>
      <c r="N15" s="8"/>
      <c r="O15" s="39">
        <f>'V en W uitsplitsing'!F13</f>
        <v>0</v>
      </c>
      <c r="P15" s="8"/>
      <c r="Q15" s="39">
        <f>'V en W uitsplitsing'!G13</f>
        <v>0</v>
      </c>
      <c r="R15" s="8"/>
      <c r="S15" s="39">
        <f>'V en W uitsplitsing'!H13</f>
        <v>0</v>
      </c>
      <c r="T15" s="8"/>
      <c r="U15" s="39">
        <f>'V en W uitsplitsing'!I13</f>
        <v>0</v>
      </c>
      <c r="W15" s="8"/>
      <c r="X15" s="77"/>
    </row>
    <row r="16" spans="1:26" ht="12" customHeight="1">
      <c r="A16" s="1" t="s">
        <v>37</v>
      </c>
      <c r="B16" s="1"/>
      <c r="G16" s="39">
        <f>'V en W uitsplitsing'!B23</f>
        <v>125000</v>
      </c>
      <c r="H16">
        <v>0</v>
      </c>
      <c r="I16" s="39">
        <f>'V en W uitsplitsing'!C23</f>
        <v>50000</v>
      </c>
      <c r="K16" s="39">
        <f>'V en W uitsplitsing'!D23</f>
        <v>80000</v>
      </c>
      <c r="L16" s="8"/>
      <c r="M16" s="39">
        <f>'V en W uitsplitsing'!E23</f>
        <v>90000</v>
      </c>
      <c r="N16" s="8"/>
      <c r="O16" s="39">
        <f>'V en W uitsplitsing'!F23</f>
        <v>75000</v>
      </c>
      <c r="P16" s="8"/>
      <c r="Q16" s="39">
        <f>'V en W uitsplitsing'!G23</f>
        <v>75000</v>
      </c>
      <c r="R16" s="8"/>
      <c r="S16" s="39">
        <f>'V en W uitsplitsing'!H23</f>
        <v>100000</v>
      </c>
      <c r="T16" s="8"/>
      <c r="U16" s="39">
        <f>'V en W uitsplitsing'!I23</f>
        <v>0</v>
      </c>
      <c r="W16" s="8"/>
      <c r="X16" s="401"/>
    </row>
    <row r="17" spans="1:24" ht="3" customHeight="1">
      <c r="G17" s="2"/>
      <c r="I17" s="2"/>
      <c r="K17" s="2"/>
      <c r="M17" s="2"/>
      <c r="O17" s="2"/>
      <c r="Q17" s="2"/>
      <c r="S17" s="2"/>
      <c r="U17" s="2"/>
      <c r="W17" s="8"/>
    </row>
    <row r="18" spans="1:24" ht="12.75">
      <c r="A18" s="19"/>
      <c r="G18" s="39">
        <f>SUM(G13:G17)</f>
        <v>1245000</v>
      </c>
      <c r="I18" s="39">
        <f>SUM(I13:I17)</f>
        <v>370000</v>
      </c>
      <c r="K18" s="39">
        <f>SUM(K13:K17)</f>
        <v>375000</v>
      </c>
      <c r="M18" s="39">
        <f>SUM(M13:M17)</f>
        <v>575000</v>
      </c>
      <c r="O18" s="39">
        <f>SUM(O13:O17)</f>
        <v>305000</v>
      </c>
      <c r="Q18" s="39">
        <f>SUM(Q13:Q17)</f>
        <v>270000</v>
      </c>
      <c r="S18" s="39">
        <f>SUM(S13:S17)</f>
        <v>420000</v>
      </c>
      <c r="U18" s="39">
        <f>SUM(U13:U17)</f>
        <v>0</v>
      </c>
      <c r="W18" s="8"/>
    </row>
    <row r="19" spans="1:24" ht="12" customHeight="1">
      <c r="W19" s="8"/>
    </row>
    <row r="20" spans="1:24" ht="12" customHeight="1">
      <c r="W20" s="8"/>
    </row>
    <row r="21" spans="1:24" ht="12" customHeight="1">
      <c r="A21" s="19" t="s">
        <v>38</v>
      </c>
      <c r="W21" s="8"/>
    </row>
    <row r="22" spans="1:24" ht="12" customHeight="1">
      <c r="W22" s="8"/>
    </row>
    <row r="23" spans="1:24" ht="12" customHeight="1">
      <c r="A23" s="1" t="s">
        <v>39</v>
      </c>
      <c r="G23" s="39">
        <f>'V en W uitsplitsing'!B36</f>
        <v>0</v>
      </c>
      <c r="H23" s="1">
        <v>0</v>
      </c>
      <c r="I23" s="39">
        <f>'V en W uitsplitsing'!C36</f>
        <v>0</v>
      </c>
      <c r="K23" s="39">
        <f>'V en W uitsplitsing'!D36</f>
        <v>0</v>
      </c>
      <c r="M23" s="39">
        <f>'V en W uitsplitsing'!E36</f>
        <v>0</v>
      </c>
      <c r="O23" s="39">
        <f>'V en W uitsplitsing'!F36</f>
        <v>0</v>
      </c>
      <c r="Q23" s="39">
        <f>'V en W uitsplitsing'!G36</f>
        <v>0</v>
      </c>
      <c r="S23" s="39">
        <f>'V en W uitsplitsing'!H36</f>
        <v>0</v>
      </c>
      <c r="U23" s="39">
        <f>'V en W uitsplitsing'!I36</f>
        <v>50000</v>
      </c>
      <c r="W23" s="8"/>
      <c r="X23" s="358"/>
    </row>
    <row r="24" spans="1:24" ht="12" customHeight="1">
      <c r="A24" s="1" t="s">
        <v>40</v>
      </c>
      <c r="G24" s="39">
        <f>'V en W uitsplitsing'!B45</f>
        <v>178500</v>
      </c>
      <c r="H24" s="1">
        <v>0</v>
      </c>
      <c r="I24" s="39">
        <f>'V en W uitsplitsing'!C45</f>
        <v>73000</v>
      </c>
      <c r="K24" s="39">
        <f>'V en W uitsplitsing'!D45</f>
        <v>40500</v>
      </c>
      <c r="M24" s="39">
        <f>'V en W uitsplitsing'!E45</f>
        <v>139500</v>
      </c>
      <c r="O24" s="39">
        <f>'V en W uitsplitsing'!F45</f>
        <v>34500</v>
      </c>
      <c r="Q24" s="39">
        <f>'V en W uitsplitsing'!G45</f>
        <v>50000</v>
      </c>
      <c r="S24" s="39">
        <f>'V en W uitsplitsing'!H45</f>
        <v>62000</v>
      </c>
      <c r="U24" s="39">
        <f>'V en W uitsplitsing'!I45</f>
        <v>0</v>
      </c>
      <c r="W24" s="8"/>
      <c r="X24" s="401"/>
    </row>
    <row r="25" spans="1:24" ht="12" customHeight="1">
      <c r="A25" s="1" t="s">
        <v>41</v>
      </c>
      <c r="G25" s="180">
        <f>'V en W uitsplitsing'!B50</f>
        <v>786371.84061439999</v>
      </c>
      <c r="H25" s="1">
        <v>0</v>
      </c>
      <c r="I25" s="180">
        <f>'V en W uitsplitsing'!C50</f>
        <v>199895.938176</v>
      </c>
      <c r="K25" s="180">
        <f>'V en W uitsplitsing'!D50</f>
        <v>216338.50790399997</v>
      </c>
      <c r="M25" s="180">
        <f>'V en W uitsplitsing'!E50</f>
        <v>278623.676928</v>
      </c>
      <c r="O25" s="180">
        <f>'V en W uitsplitsing'!F50</f>
        <v>175124.8494336</v>
      </c>
      <c r="Q25" s="180">
        <f>'V en W uitsplitsing'!G50</f>
        <v>129032.03712000001</v>
      </c>
      <c r="S25" s="180">
        <f>'V en W uitsplitsing'!H50</f>
        <v>239572.57382399999</v>
      </c>
      <c r="U25" s="180">
        <f>'V en W uitsplitsing'!I50</f>
        <v>30000</v>
      </c>
      <c r="W25" s="8"/>
      <c r="X25" s="18"/>
    </row>
    <row r="26" spans="1:24" ht="12" customHeight="1">
      <c r="A26" s="1" t="s">
        <v>42</v>
      </c>
      <c r="G26" s="39">
        <f>'V en W uitsplitsing'!B55</f>
        <v>0</v>
      </c>
      <c r="H26" s="1">
        <v>0</v>
      </c>
      <c r="I26" s="39">
        <f>'V en W uitsplitsing'!C55</f>
        <v>0</v>
      </c>
      <c r="K26" s="39">
        <f>'V en W uitsplitsing'!D55</f>
        <v>0</v>
      </c>
      <c r="M26" s="39">
        <f>'V en W uitsplitsing'!E55</f>
        <v>0</v>
      </c>
      <c r="O26" s="39">
        <f>'V en W uitsplitsing'!F55</f>
        <v>0</v>
      </c>
      <c r="Q26" s="39">
        <f>'V en W uitsplitsing'!G55</f>
        <v>0</v>
      </c>
      <c r="S26" s="39">
        <f>'V en W uitsplitsing'!H55</f>
        <v>0</v>
      </c>
      <c r="U26" s="39">
        <f>'V en W uitsplitsing'!I55</f>
        <v>115000</v>
      </c>
      <c r="W26" s="8"/>
      <c r="X26" s="18"/>
    </row>
    <row r="27" spans="1:24" ht="12" customHeight="1">
      <c r="A27" s="1" t="s">
        <v>43</v>
      </c>
      <c r="G27" s="39">
        <f>'V en W uitsplitsing'!B56</f>
        <v>0</v>
      </c>
      <c r="H27" s="1">
        <v>0</v>
      </c>
      <c r="I27" s="39">
        <f>'V en W uitsplitsing'!C56</f>
        <v>0</v>
      </c>
      <c r="K27" s="39">
        <f>'V en W uitsplitsing'!D56</f>
        <v>0</v>
      </c>
      <c r="M27" s="39">
        <f>'V en W uitsplitsing'!E56</f>
        <v>0</v>
      </c>
      <c r="O27" s="39">
        <f>'V en W uitsplitsing'!F56</f>
        <v>0</v>
      </c>
      <c r="Q27" s="39">
        <f>'V en W uitsplitsing'!G56</f>
        <v>0</v>
      </c>
      <c r="S27" s="39">
        <f>'V en W uitsplitsing'!H56</f>
        <v>0</v>
      </c>
      <c r="U27" s="39">
        <f>'V en W uitsplitsing'!I56</f>
        <v>10000</v>
      </c>
      <c r="W27" s="8"/>
      <c r="X27" s="401"/>
    </row>
    <row r="28" spans="1:24" ht="12" customHeight="1">
      <c r="A28" s="1" t="s">
        <v>44</v>
      </c>
      <c r="G28" s="39">
        <f>'V en W uitsplitsing'!B61</f>
        <v>15500</v>
      </c>
      <c r="H28" s="1">
        <v>0</v>
      </c>
      <c r="I28" s="39">
        <f>'V en W uitsplitsing'!C61</f>
        <v>10500</v>
      </c>
      <c r="K28" s="39">
        <f>'V en W uitsplitsing'!D61</f>
        <v>8500</v>
      </c>
      <c r="M28" s="39">
        <f>'V en W uitsplitsing'!E61</f>
        <v>15500</v>
      </c>
      <c r="O28" s="39">
        <f>'V en W uitsplitsing'!F61</f>
        <v>10500</v>
      </c>
      <c r="Q28" s="39">
        <f>'V en W uitsplitsing'!G61</f>
        <v>8500</v>
      </c>
      <c r="S28" s="39">
        <f>'V en W uitsplitsing'!H61</f>
        <v>5500</v>
      </c>
      <c r="U28" s="39">
        <f>'V en W uitsplitsing'!I61</f>
        <v>125000</v>
      </c>
      <c r="W28" s="8"/>
    </row>
    <row r="29" spans="1:24" ht="12" customHeight="1">
      <c r="A29" s="1" t="s">
        <v>45</v>
      </c>
      <c r="G29" s="39">
        <f>'V en W uitsplitsing'!B67</f>
        <v>91500</v>
      </c>
      <c r="H29" s="1">
        <v>0</v>
      </c>
      <c r="I29" s="39">
        <f>'V en W uitsplitsing'!C67</f>
        <v>33000</v>
      </c>
      <c r="K29" s="39">
        <f>'V en W uitsplitsing'!D67</f>
        <v>24500</v>
      </c>
      <c r="M29" s="39">
        <f>'V en W uitsplitsing'!E67</f>
        <v>70000</v>
      </c>
      <c r="O29" s="39">
        <f>'V en W uitsplitsing'!F67</f>
        <v>33500</v>
      </c>
      <c r="Q29" s="39">
        <f>'V en W uitsplitsing'!G67</f>
        <v>40500</v>
      </c>
      <c r="S29" s="39">
        <f>'V en W uitsplitsing'!H67</f>
        <v>17500</v>
      </c>
      <c r="U29" s="39">
        <f>'V en W uitsplitsing'!I67</f>
        <v>51500</v>
      </c>
      <c r="W29" s="8"/>
      <c r="X29" s="401"/>
    </row>
    <row r="30" spans="1:24" ht="12" customHeight="1">
      <c r="A30" s="1" t="s">
        <v>46</v>
      </c>
      <c r="G30" s="39">
        <f>'V en W uitsplitsing'!B70</f>
        <v>35000</v>
      </c>
      <c r="H30" s="1">
        <v>0</v>
      </c>
      <c r="I30" s="39">
        <f>'V en W uitsplitsing'!C70</f>
        <v>20000</v>
      </c>
      <c r="K30" s="39">
        <f>'V en W uitsplitsing'!D70</f>
        <v>15000</v>
      </c>
      <c r="M30" s="39">
        <f>'V en W uitsplitsing'!E70</f>
        <v>17500</v>
      </c>
      <c r="O30" s="39">
        <f>'V en W uitsplitsing'!F70</f>
        <v>15000</v>
      </c>
      <c r="Q30" s="39">
        <f>'V en W uitsplitsing'!G70</f>
        <v>7500</v>
      </c>
      <c r="S30" s="39">
        <f>'V en W uitsplitsing'!H70</f>
        <v>10000</v>
      </c>
      <c r="U30" s="39">
        <f>'V en W uitsplitsing'!I70</f>
        <v>25000</v>
      </c>
      <c r="W30" s="8"/>
      <c r="X30" s="401"/>
    </row>
    <row r="31" spans="1:24" ht="12" customHeight="1">
      <c r="A31" s="1" t="s">
        <v>47</v>
      </c>
      <c r="G31" s="39">
        <f>'V en W uitsplitsing'!B71</f>
        <v>0</v>
      </c>
      <c r="H31" s="1">
        <v>0</v>
      </c>
      <c r="I31" s="39">
        <f>'V en W uitsplitsing'!C71</f>
        <v>0</v>
      </c>
      <c r="K31" s="39">
        <f>'V en W uitsplitsing'!D71</f>
        <v>0</v>
      </c>
      <c r="M31" s="39">
        <f>'V en W uitsplitsing'!E71</f>
        <v>0</v>
      </c>
      <c r="O31" s="39">
        <f>'V en W uitsplitsing'!F71</f>
        <v>0</v>
      </c>
      <c r="Q31" s="39">
        <f>'V en W uitsplitsing'!G71</f>
        <v>0</v>
      </c>
      <c r="S31" s="39">
        <f>'V en W uitsplitsing'!H71</f>
        <v>0</v>
      </c>
      <c r="U31" s="39">
        <f>'V en W uitsplitsing'!I71</f>
        <v>1500</v>
      </c>
      <c r="W31" s="8"/>
      <c r="X31" s="401"/>
    </row>
    <row r="32" spans="1:24" ht="12" customHeight="1">
      <c r="A32" s="1" t="s">
        <v>48</v>
      </c>
      <c r="G32" s="39">
        <f>'V en W uitsplitsing'!B74</f>
        <v>0</v>
      </c>
      <c r="H32" s="1">
        <v>0</v>
      </c>
      <c r="I32" s="39">
        <f>'V en W uitsplitsing'!C74</f>
        <v>0</v>
      </c>
      <c r="K32" s="39">
        <f>'V en W uitsplitsing'!D74</f>
        <v>0</v>
      </c>
      <c r="M32" s="39">
        <f>'V en W uitsplitsing'!E74</f>
        <v>0</v>
      </c>
      <c r="O32" s="39">
        <f>'V en W uitsplitsing'!F74</f>
        <v>0</v>
      </c>
      <c r="Q32" s="39">
        <f>'V en W uitsplitsing'!G74</f>
        <v>0</v>
      </c>
      <c r="S32" s="39">
        <f>'V en W uitsplitsing'!H72</f>
        <v>0</v>
      </c>
      <c r="U32" s="39">
        <f>'V en W uitsplitsing'!I74</f>
        <v>44000</v>
      </c>
      <c r="W32" s="8"/>
    </row>
    <row r="33" spans="1:23" ht="3" customHeight="1">
      <c r="A33" s="1"/>
      <c r="G33" s="4"/>
      <c r="H33" s="1"/>
      <c r="I33" s="4"/>
      <c r="K33" s="4"/>
      <c r="M33" s="4"/>
      <c r="O33" s="4"/>
      <c r="Q33" s="4"/>
      <c r="S33" s="4"/>
      <c r="U33" s="4"/>
      <c r="W33" s="8"/>
    </row>
    <row r="34" spans="1:23" ht="12.75">
      <c r="A34" s="19" t="s">
        <v>49</v>
      </c>
      <c r="G34" s="39">
        <f>SUM(G23:G33)</f>
        <v>1106871.8406143999</v>
      </c>
      <c r="H34" s="1"/>
      <c r="I34" s="39">
        <f>SUM(I23:I33)</f>
        <v>336395.93817600003</v>
      </c>
      <c r="K34" s="39">
        <f>SUM(K23:K33)</f>
        <v>304838.507904</v>
      </c>
      <c r="M34" s="39">
        <f>SUM(M23:M33)</f>
        <v>521123.676928</v>
      </c>
      <c r="O34" s="39">
        <f>SUM(O23:O33)</f>
        <v>268624.84943359997</v>
      </c>
      <c r="Q34" s="39">
        <f>SUM(Q23:Q33)</f>
        <v>235532.03711999999</v>
      </c>
      <c r="S34" s="39">
        <f>SUM(S23:S33)</f>
        <v>334572.57382399996</v>
      </c>
      <c r="U34" s="39">
        <f>SUM(U23:U33)</f>
        <v>452000</v>
      </c>
      <c r="W34" s="8"/>
    </row>
    <row r="35" spans="1:23" ht="12.75">
      <c r="A35" s="19"/>
      <c r="G35" s="39"/>
      <c r="H35" s="1"/>
      <c r="I35" s="39"/>
      <c r="K35" s="39"/>
      <c r="M35" s="39"/>
      <c r="O35" s="39"/>
      <c r="Q35" s="39"/>
      <c r="S35" s="39"/>
      <c r="U35" s="39"/>
      <c r="W35" s="8"/>
    </row>
    <row r="36" spans="1:23" ht="12" customHeight="1" thickBot="1">
      <c r="A36" s="1" t="s">
        <v>50</v>
      </c>
      <c r="G36" s="460">
        <f>'V en W uitsplitsing'!B84</f>
        <v>139076.92307692309</v>
      </c>
      <c r="I36" s="460">
        <f>'V en W uitsplitsing'!C84</f>
        <v>34769.230769230773</v>
      </c>
      <c r="J36" s="460"/>
      <c r="K36" s="460">
        <f>'V en W uitsplitsing'!D84</f>
        <v>69538.461538461546</v>
      </c>
      <c r="L36" s="460"/>
      <c r="M36" s="460">
        <f>'V en W uitsplitsing'!E84</f>
        <v>52153.846153846156</v>
      </c>
      <c r="N36" s="460"/>
      <c r="O36" s="460">
        <f>'V en W uitsplitsing'!F84</f>
        <v>34769.230769230773</v>
      </c>
      <c r="P36" s="460"/>
      <c r="Q36" s="460">
        <f>'V en W uitsplitsing'!G84</f>
        <v>34769.230769230773</v>
      </c>
      <c r="R36" s="460"/>
      <c r="S36" s="460">
        <f>'V en W uitsplitsing'!H84</f>
        <v>86923.076923076922</v>
      </c>
      <c r="T36" s="460"/>
      <c r="U36" s="460">
        <f>'V en W uitsplitsing'!I84</f>
        <v>-452000</v>
      </c>
      <c r="W36" s="8"/>
    </row>
    <row r="37" spans="1:23" ht="12" customHeight="1">
      <c r="A37" s="1"/>
      <c r="G37" s="39"/>
      <c r="I37" s="39"/>
      <c r="K37" s="39"/>
      <c r="M37" s="39"/>
      <c r="O37" s="39"/>
      <c r="Q37" s="39"/>
      <c r="S37" s="39"/>
      <c r="U37" s="39"/>
      <c r="W37" s="8"/>
    </row>
    <row r="38" spans="1:23" ht="12" customHeight="1" thickBot="1">
      <c r="A38" s="1" t="s">
        <v>51</v>
      </c>
      <c r="G38" s="459">
        <f>G34+G36</f>
        <v>1245948.7636913229</v>
      </c>
      <c r="I38" s="459">
        <f>I34+I36</f>
        <v>371165.16894523078</v>
      </c>
      <c r="K38" s="459">
        <f>K34+K36</f>
        <v>374376.96944246156</v>
      </c>
      <c r="M38" s="459">
        <f>M34+M36</f>
        <v>573277.52308184619</v>
      </c>
      <c r="O38" s="459">
        <f>O34+O36</f>
        <v>303394.08020283072</v>
      </c>
      <c r="Q38" s="459">
        <f>Q34+Q36</f>
        <v>270301.26788923074</v>
      </c>
      <c r="S38" s="459">
        <f>S34+S36</f>
        <v>421495.6507470769</v>
      </c>
      <c r="U38" s="459">
        <f>U34+U36</f>
        <v>0</v>
      </c>
      <c r="W38" s="8"/>
    </row>
    <row r="39" spans="1:23" ht="9" customHeight="1" thickTop="1">
      <c r="W39" s="8"/>
    </row>
    <row r="40" spans="1:23" ht="12" customHeight="1">
      <c r="A40" s="1" t="s">
        <v>52</v>
      </c>
      <c r="G40" s="39">
        <f>G18-G38</f>
        <v>-948.763691322878</v>
      </c>
      <c r="I40" s="39">
        <f>I18-I38</f>
        <v>-1165.1689452307764</v>
      </c>
      <c r="K40" s="39">
        <f>K18-K38</f>
        <v>623.03055753844092</v>
      </c>
      <c r="M40" s="39">
        <f>M18-M38</f>
        <v>1722.476918153814</v>
      </c>
      <c r="O40" s="39">
        <f>O18-O38</f>
        <v>1605.9197971692774</v>
      </c>
      <c r="Q40" s="39">
        <f>Q18-Q38</f>
        <v>-301.26788923074491</v>
      </c>
      <c r="S40" s="39">
        <f>S18-S38</f>
        <v>-1495.6507470768993</v>
      </c>
      <c r="U40" s="39">
        <f>U18-U38</f>
        <v>0</v>
      </c>
      <c r="W40" s="8"/>
    </row>
    <row r="41" spans="1:23" ht="9" customHeight="1">
      <c r="W41" s="8"/>
    </row>
    <row r="42" spans="1:23" ht="12.75">
      <c r="A42" s="1" t="s">
        <v>53</v>
      </c>
      <c r="G42" s="479">
        <f>'V en W uitsplitsing'!B90</f>
        <v>0</v>
      </c>
      <c r="H42" s="18"/>
      <c r="I42" s="479">
        <f>'V en W uitsplitsing'!C90</f>
        <v>0</v>
      </c>
      <c r="J42" s="18"/>
      <c r="K42" s="479">
        <f>'V en W uitsplitsing'!D90</f>
        <v>0</v>
      </c>
      <c r="L42" s="18"/>
      <c r="M42" s="479">
        <f>'V en W uitsplitsing'!E90</f>
        <v>0</v>
      </c>
      <c r="N42" s="18"/>
      <c r="O42" s="479">
        <f>'V en W uitsplitsing'!F90</f>
        <v>0</v>
      </c>
      <c r="P42" s="18"/>
      <c r="Q42" s="479">
        <f>'V en W uitsplitsing'!G90</f>
        <v>0</v>
      </c>
      <c r="R42" s="18"/>
      <c r="S42" s="479">
        <f>'V en W uitsplitsing'!H90</f>
        <v>0</v>
      </c>
      <c r="T42" s="18"/>
      <c r="U42" s="479">
        <f>'V en W uitsplitsing'!I90</f>
        <v>0</v>
      </c>
      <c r="W42" s="8"/>
    </row>
    <row r="44" spans="1:23" ht="13.5" thickBot="1">
      <c r="A44" s="1" t="s">
        <v>54</v>
      </c>
      <c r="G44" s="41">
        <f>G40+G42</f>
        <v>-948.763691322878</v>
      </c>
      <c r="I44" s="41">
        <f>I40+I42</f>
        <v>-1165.1689452307764</v>
      </c>
      <c r="K44" s="41">
        <f>K40+K42</f>
        <v>623.03055753844092</v>
      </c>
      <c r="M44" s="41">
        <f>M40+M42</f>
        <v>1722.476918153814</v>
      </c>
      <c r="O44" s="41">
        <f>O40+O42</f>
        <v>1605.9197971692774</v>
      </c>
      <c r="Q44" s="41">
        <f>Q40+Q42</f>
        <v>-301.26788923074491</v>
      </c>
      <c r="S44" s="41">
        <f>S40+S42</f>
        <v>-1495.6507470768993</v>
      </c>
      <c r="U44" s="41">
        <f>U40+U42</f>
        <v>0</v>
      </c>
      <c r="W44" s="8"/>
    </row>
    <row r="45" spans="1:23" ht="12" customHeight="1" thickTop="1"/>
    <row r="47" spans="1:23" s="32" customFormat="1" ht="12" customHeight="1">
      <c r="A47" s="32" t="s">
        <v>55</v>
      </c>
    </row>
    <row r="48" spans="1:23" s="32" customFormat="1" ht="12" customHeight="1"/>
    <row r="49" spans="1:24" ht="12" customHeight="1">
      <c r="A49" s="1" t="s">
        <v>56</v>
      </c>
      <c r="G49" s="417">
        <v>0</v>
      </c>
      <c r="H49" s="29"/>
      <c r="I49" s="417">
        <v>0</v>
      </c>
      <c r="J49" s="29"/>
      <c r="K49" s="417">
        <v>0</v>
      </c>
      <c r="L49" s="29"/>
      <c r="M49" s="417">
        <v>0</v>
      </c>
      <c r="N49" s="29"/>
      <c r="O49" s="417">
        <v>0</v>
      </c>
      <c r="P49" s="29"/>
      <c r="Q49" s="417">
        <v>0</v>
      </c>
      <c r="R49" s="29"/>
      <c r="S49" s="417">
        <v>0</v>
      </c>
      <c r="T49" s="29"/>
      <c r="U49" s="417">
        <v>0</v>
      </c>
      <c r="X49" s="358"/>
    </row>
    <row r="50" spans="1:24" ht="12" customHeight="1">
      <c r="A50" s="1" t="s">
        <v>57</v>
      </c>
      <c r="G50" s="417">
        <v>0</v>
      </c>
      <c r="H50" s="29"/>
      <c r="I50" s="417">
        <v>0</v>
      </c>
      <c r="J50" s="29"/>
      <c r="K50" s="417">
        <v>0</v>
      </c>
      <c r="L50" s="29"/>
      <c r="M50" s="417">
        <v>0</v>
      </c>
      <c r="N50" s="29"/>
      <c r="O50" s="417">
        <v>0</v>
      </c>
      <c r="P50" s="29"/>
      <c r="Q50" s="417">
        <v>0</v>
      </c>
      <c r="R50" s="29"/>
      <c r="S50" s="417">
        <v>0</v>
      </c>
      <c r="T50" s="29"/>
      <c r="U50" s="417">
        <v>0</v>
      </c>
      <c r="X50" s="358"/>
    </row>
    <row r="51" spans="1:24" ht="12" customHeight="1">
      <c r="A51" s="1" t="s">
        <v>58</v>
      </c>
      <c r="G51" s="417">
        <v>0</v>
      </c>
      <c r="H51" s="29"/>
      <c r="I51" s="417">
        <v>0</v>
      </c>
      <c r="J51" s="29"/>
      <c r="K51" s="417">
        <v>0</v>
      </c>
      <c r="L51" s="29"/>
      <c r="M51" s="417">
        <v>0</v>
      </c>
      <c r="N51" s="29"/>
      <c r="O51" s="417">
        <v>0</v>
      </c>
      <c r="P51" s="29"/>
      <c r="Q51" s="417">
        <v>0</v>
      </c>
      <c r="R51" s="417"/>
      <c r="S51" s="417">
        <v>0</v>
      </c>
      <c r="T51" s="417"/>
      <c r="U51" s="417">
        <v>0</v>
      </c>
    </row>
    <row r="52" spans="1:24" ht="12" customHeight="1">
      <c r="A52" s="1" t="s">
        <v>59</v>
      </c>
      <c r="G52" s="417">
        <v>0</v>
      </c>
      <c r="H52" s="29"/>
      <c r="I52" s="417">
        <v>0</v>
      </c>
      <c r="J52" s="29"/>
      <c r="K52" s="417">
        <v>0</v>
      </c>
      <c r="L52" s="29"/>
      <c r="M52" s="417">
        <v>0</v>
      </c>
      <c r="N52" s="29"/>
      <c r="O52" s="417">
        <v>0</v>
      </c>
      <c r="P52" s="29"/>
      <c r="Q52" s="417">
        <v>0</v>
      </c>
      <c r="R52" s="29"/>
      <c r="S52" s="417">
        <v>0</v>
      </c>
      <c r="T52" s="29"/>
      <c r="U52" s="417">
        <v>0</v>
      </c>
    </row>
    <row r="53" spans="1:24" s="32" customFormat="1" ht="12" customHeight="1">
      <c r="A53" s="32" t="s">
        <v>60</v>
      </c>
      <c r="G53" s="418">
        <v>0</v>
      </c>
      <c r="H53" s="418"/>
      <c r="I53" s="418">
        <v>0</v>
      </c>
      <c r="J53" s="418"/>
      <c r="K53" s="418">
        <v>0</v>
      </c>
      <c r="L53" s="418"/>
      <c r="M53" s="418">
        <v>0</v>
      </c>
      <c r="N53" s="418"/>
      <c r="O53" s="418">
        <v>0</v>
      </c>
      <c r="P53" s="418"/>
      <c r="Q53" s="418">
        <v>0</v>
      </c>
      <c r="R53" s="418"/>
      <c r="S53" s="418">
        <v>0</v>
      </c>
      <c r="T53" s="418"/>
      <c r="U53" s="418">
        <v>0</v>
      </c>
    </row>
    <row r="54" spans="1:24" s="32" customFormat="1" ht="12" customHeight="1">
      <c r="A54" s="32" t="s">
        <v>61</v>
      </c>
      <c r="G54" s="418">
        <v>0</v>
      </c>
      <c r="H54" s="418"/>
      <c r="I54" s="418">
        <v>0</v>
      </c>
      <c r="J54" s="418"/>
      <c r="K54" s="418">
        <v>0</v>
      </c>
      <c r="L54" s="418"/>
      <c r="M54" s="418">
        <v>0</v>
      </c>
      <c r="N54" s="418"/>
      <c r="O54" s="418">
        <v>0</v>
      </c>
      <c r="P54" s="418"/>
      <c r="Q54" s="418">
        <v>0</v>
      </c>
      <c r="R54" s="418">
        <v>0</v>
      </c>
      <c r="S54" s="418">
        <v>0</v>
      </c>
      <c r="T54" s="418">
        <v>0</v>
      </c>
      <c r="U54" s="418">
        <v>0</v>
      </c>
    </row>
    <row r="55" spans="1:24" s="32" customFormat="1" ht="3" customHeight="1">
      <c r="G55" s="42"/>
      <c r="I55" s="42"/>
      <c r="K55" s="42"/>
      <c r="M55" s="42"/>
      <c r="O55" s="42"/>
      <c r="Q55" s="42"/>
      <c r="S55" s="42"/>
      <c r="U55" s="42"/>
    </row>
    <row r="56" spans="1:24" s="32" customFormat="1" ht="13.5" thickBot="1">
      <c r="A56" s="32" t="s">
        <v>62</v>
      </c>
      <c r="G56" s="43">
        <f>SUM(G49:G55)</f>
        <v>0</v>
      </c>
      <c r="I56" s="43">
        <f>SUM(I49:I55)</f>
        <v>0</v>
      </c>
      <c r="K56" s="43">
        <f>SUM(K49:K55)</f>
        <v>0</v>
      </c>
      <c r="M56" s="43">
        <f>SUM(M49:M55)</f>
        <v>0</v>
      </c>
      <c r="O56" s="43">
        <f>SUM(O49:O55)</f>
        <v>0</v>
      </c>
      <c r="Q56" s="43">
        <f>SUM(Q49:Q55)</f>
        <v>0</v>
      </c>
      <c r="S56" s="43">
        <f>SUM(S49:S55)</f>
        <v>0</v>
      </c>
      <c r="U56" s="43">
        <f>SUM(U49:U55)</f>
        <v>0</v>
      </c>
    </row>
    <row r="57" spans="1:24" ht="12" customHeight="1" thickTop="1"/>
    <row r="58" spans="1:24" s="371" customFormat="1" ht="12" customHeight="1">
      <c r="A58" s="371" t="s">
        <v>63</v>
      </c>
      <c r="G58" s="371">
        <f>G44-G56</f>
        <v>-948.763691322878</v>
      </c>
      <c r="I58" s="371">
        <f>I44-I56</f>
        <v>-1165.1689452307764</v>
      </c>
      <c r="K58" s="371">
        <f>K44-K56</f>
        <v>623.03055753844092</v>
      </c>
      <c r="M58" s="371">
        <f>M44-M56</f>
        <v>1722.476918153814</v>
      </c>
      <c r="O58" s="371">
        <f>O44-O56</f>
        <v>1605.9197971692774</v>
      </c>
      <c r="Q58" s="371">
        <f>Q44-Q56</f>
        <v>-301.26788923074491</v>
      </c>
      <c r="S58" s="371">
        <f>S44-S56</f>
        <v>-1495.6507470768993</v>
      </c>
      <c r="U58" s="371">
        <f>U44-U56</f>
        <v>0</v>
      </c>
    </row>
    <row r="61" spans="1:24" s="29" customFormat="1" ht="12" customHeight="1">
      <c r="C61" s="47"/>
      <c r="G61" s="414"/>
      <c r="I61" s="414"/>
      <c r="K61" s="414"/>
      <c r="M61" s="414"/>
      <c r="O61" s="414"/>
      <c r="Q61" s="414"/>
      <c r="S61" s="414"/>
      <c r="U61" s="414"/>
    </row>
    <row r="62" spans="1:24" s="29" customFormat="1" ht="12" customHeight="1"/>
    <row r="63" spans="1:24" s="29" customFormat="1" ht="12" customHeight="1"/>
    <row r="64" spans="1:24" s="29" customFormat="1" ht="12" customHeight="1"/>
    <row r="65" s="29" customFormat="1" ht="12" customHeight="1"/>
    <row r="66" s="29" customFormat="1" ht="12" customHeight="1"/>
    <row r="67" s="29" customFormat="1" ht="12" customHeight="1"/>
    <row r="68" s="29" customFormat="1" ht="12" customHeight="1"/>
    <row r="69" s="29" customFormat="1" ht="12" customHeight="1"/>
    <row r="70" s="29" customFormat="1" ht="12" customHeight="1"/>
    <row r="71" s="29" customFormat="1" ht="12" customHeight="1"/>
    <row r="72" s="29" customFormat="1" ht="12" customHeight="1"/>
    <row r="73" s="29" customFormat="1" ht="12" customHeight="1"/>
    <row r="74" s="29" customFormat="1" ht="12" customHeight="1"/>
    <row r="75" s="29" customFormat="1" ht="12" customHeight="1"/>
    <row r="76" s="29" customFormat="1" ht="12" customHeight="1"/>
    <row r="77" s="29" customFormat="1" ht="12" customHeight="1"/>
    <row r="78" s="29" customFormat="1" ht="12" customHeight="1"/>
    <row r="79" s="29" customFormat="1" ht="12" customHeight="1"/>
    <row r="80" s="29" customFormat="1" ht="12" customHeight="1"/>
    <row r="81" s="29" customFormat="1" ht="12" customHeight="1"/>
    <row r="82" s="29" customFormat="1" ht="12" customHeight="1"/>
    <row r="83" s="29" customFormat="1" ht="12" customHeight="1"/>
    <row r="84" s="29" customFormat="1" ht="12" customHeight="1"/>
    <row r="85" s="29" customFormat="1" ht="12" customHeight="1"/>
    <row r="86" s="29" customFormat="1" ht="12" customHeight="1"/>
    <row r="87" s="29" customFormat="1" ht="12" customHeight="1"/>
    <row r="88" s="29" customFormat="1" ht="12" customHeight="1"/>
    <row r="89" s="29" customFormat="1" ht="12" customHeight="1"/>
    <row r="90" s="29" customFormat="1" ht="12" customHeight="1"/>
    <row r="91" s="29" customFormat="1" ht="12" customHeight="1"/>
    <row r="92" s="29" customFormat="1" ht="12" customHeight="1"/>
    <row r="93" s="29" customFormat="1" ht="12" customHeight="1"/>
    <row r="94" s="29" customFormat="1" ht="12" customHeight="1"/>
    <row r="95" s="29" customFormat="1" ht="12" customHeight="1"/>
    <row r="96" s="29" customFormat="1" ht="12" customHeight="1"/>
    <row r="97" s="29" customFormat="1" ht="12" customHeight="1"/>
    <row r="98" s="29" customFormat="1" ht="12" customHeight="1"/>
    <row r="99" s="29" customFormat="1" ht="12" customHeight="1"/>
    <row r="100" s="29" customFormat="1" ht="12" customHeight="1"/>
    <row r="101" s="29" customFormat="1" ht="12" customHeight="1"/>
    <row r="102" s="29" customFormat="1" ht="12" customHeight="1"/>
    <row r="103" s="29" customFormat="1" ht="12" customHeight="1"/>
    <row r="104" s="29" customFormat="1" ht="12" customHeight="1"/>
    <row r="105" s="29" customFormat="1" ht="12" customHeight="1"/>
    <row r="106" s="29" customFormat="1" ht="12" customHeight="1"/>
    <row r="107" s="29" customFormat="1" ht="12" customHeight="1"/>
    <row r="108" s="29" customFormat="1" ht="12" customHeight="1"/>
    <row r="109" s="29" customFormat="1" ht="12" customHeight="1"/>
    <row r="110" s="29" customFormat="1" ht="12" customHeight="1"/>
    <row r="111" s="29" customFormat="1" ht="12" customHeight="1"/>
    <row r="112" s="29" customFormat="1" ht="12" customHeight="1"/>
    <row r="113" s="29" customFormat="1" ht="12" customHeight="1"/>
    <row r="114" s="29" customFormat="1" ht="12" customHeight="1"/>
    <row r="115" s="29" customFormat="1" ht="12" customHeight="1"/>
  </sheetData>
  <mergeCells count="7">
    <mergeCell ref="Q9:Q10"/>
    <mergeCell ref="S9:S10"/>
    <mergeCell ref="G9:G10"/>
    <mergeCell ref="I9:I10"/>
    <mergeCell ref="K9:K10"/>
    <mergeCell ref="M9:M10"/>
    <mergeCell ref="O9:O10"/>
  </mergeCells>
  <phoneticPr fontId="17" type="noConversion"/>
  <pageMargins left="0.59055118110236227" right="0.59055118110236227" top="0.39370078740157483" bottom="0.39370078740157483" header="0.11811023622047245" footer="0.11811023622047245"/>
  <pageSetup paperSize="9" scale="76" orientation="portrait" r:id="rId1"/>
  <headerFooter alignWithMargins="0">
    <oddFooter xml:space="preserve">&amp;C&amp;8bladzijde &amp;P&amp;10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W63"/>
  <sheetViews>
    <sheetView zoomScaleNormal="100" zoomScaleSheetLayoutView="96" workbookViewId="0">
      <pane ySplit="11" topLeftCell="A12" activePane="bottomLeft" state="frozen"/>
      <selection activeCell="G42" sqref="G42"/>
      <selection pane="bottomLeft" activeCell="U10" sqref="U10"/>
    </sheetView>
  </sheetViews>
  <sheetFormatPr defaultRowHeight="12.75"/>
  <cols>
    <col min="1" max="1" width="64.7109375" bestFit="1" customWidth="1"/>
    <col min="2" max="2" width="0.7109375" customWidth="1"/>
    <col min="3" max="3" width="10.42578125" style="1" bestFit="1" customWidth="1"/>
    <col min="4" max="4" width="1.7109375" style="1" customWidth="1"/>
    <col min="5" max="5" width="9.28515625" style="1" customWidth="1"/>
    <col min="6" max="6" width="1.7109375" style="1" customWidth="1"/>
    <col min="7" max="7" width="9.28515625" style="1" customWidth="1"/>
    <col min="8" max="8" width="1.7109375" style="1" customWidth="1"/>
    <col min="9" max="9" width="9.28515625" style="1" customWidth="1"/>
    <col min="10" max="10" width="1.7109375" style="1" customWidth="1"/>
    <col min="11" max="11" width="10.85546875" style="1" customWidth="1"/>
    <col min="12" max="12" width="5.5703125" customWidth="1"/>
    <col min="13" max="13" width="12.140625" customWidth="1"/>
    <col min="14" max="14" width="1.7109375" customWidth="1"/>
    <col min="15" max="15" width="9.28515625" hidden="1" customWidth="1"/>
    <col min="16" max="16" width="1.7109375" hidden="1" customWidth="1"/>
    <col min="17" max="17" width="9.28515625" hidden="1" customWidth="1"/>
    <col min="18" max="18" width="0.7109375" hidden="1" customWidth="1"/>
    <col min="19" max="19" width="12.140625" customWidth="1"/>
    <col min="20" max="20" width="1.7109375" customWidth="1"/>
    <col min="21" max="21" width="12.140625" customWidth="1"/>
    <col min="22" max="22" width="1.7109375" customWidth="1"/>
  </cols>
  <sheetData>
    <row r="1" spans="1:22" ht="12" customHeight="1">
      <c r="A1" t="str">
        <f>inhoud!A1</f>
        <v>BIBLIOTECA ROBUSTA</v>
      </c>
      <c r="C1" s="44"/>
      <c r="G1" s="44"/>
    </row>
    <row r="2" spans="1:22" s="7" customFormat="1" ht="12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 t="str">
        <f>+inhoud!I2</f>
        <v>begroting 2024</v>
      </c>
      <c r="R2" s="30"/>
      <c r="S2" s="30"/>
      <c r="T2" s="30"/>
      <c r="U2" s="30"/>
      <c r="V2" s="30"/>
    </row>
    <row r="3" spans="1:22" ht="12" customHeight="1"/>
    <row r="4" spans="1:22" ht="15" customHeight="1">
      <c r="A4" s="5" t="str">
        <f>'V en W'!A4</f>
        <v>2. Exploitatiebegroting 2024</v>
      </c>
      <c r="B4" s="1"/>
      <c r="K4" s="32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2" customHeight="1">
      <c r="A5" s="33"/>
      <c r="B5" s="1"/>
      <c r="K5" s="32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2" customHeight="1">
      <c r="A6" s="34"/>
      <c r="E6" s="3"/>
      <c r="I6" s="3"/>
      <c r="K6" s="32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2" customHeight="1">
      <c r="A7" s="1"/>
      <c r="B7" s="1"/>
      <c r="C7" s="32"/>
      <c r="E7" s="36"/>
      <c r="G7" s="32"/>
      <c r="I7" s="36"/>
      <c r="K7" s="36"/>
      <c r="L7" s="8"/>
      <c r="M7" s="36" t="s">
        <v>64</v>
      </c>
      <c r="N7" s="36"/>
      <c r="O7" s="36" t="s">
        <v>64</v>
      </c>
      <c r="P7" s="36"/>
      <c r="Q7" s="36" t="s">
        <v>65</v>
      </c>
      <c r="R7" s="8"/>
      <c r="S7" s="36" t="s">
        <v>64</v>
      </c>
      <c r="T7" s="36"/>
      <c r="U7" s="36" t="s">
        <v>66</v>
      </c>
      <c r="V7" s="36"/>
    </row>
    <row r="8" spans="1:22" ht="12" customHeight="1">
      <c r="C8" s="412" t="s">
        <v>67</v>
      </c>
      <c r="D8" s="412"/>
      <c r="E8" s="412" t="s">
        <v>67</v>
      </c>
      <c r="F8" s="418"/>
      <c r="G8" s="412" t="s">
        <v>67</v>
      </c>
      <c r="H8" s="412"/>
      <c r="I8" s="412" t="s">
        <v>67</v>
      </c>
      <c r="J8" s="32"/>
      <c r="K8" s="36" t="s">
        <v>10</v>
      </c>
      <c r="M8" s="3" t="s">
        <v>68</v>
      </c>
      <c r="O8" s="3" t="s">
        <v>68</v>
      </c>
      <c r="Q8" s="3" t="s">
        <v>68</v>
      </c>
      <c r="S8" s="3" t="s">
        <v>68</v>
      </c>
      <c r="U8" s="3" t="s">
        <v>68</v>
      </c>
    </row>
    <row r="9" spans="1:22" ht="12" customHeight="1">
      <c r="B9" s="1"/>
      <c r="C9" s="413" t="s">
        <v>15</v>
      </c>
      <c r="D9" s="413"/>
      <c r="E9" s="413" t="s">
        <v>18</v>
      </c>
      <c r="F9" s="411"/>
      <c r="G9" s="413" t="s">
        <v>21</v>
      </c>
      <c r="H9" s="413"/>
      <c r="I9" s="413" t="s">
        <v>24</v>
      </c>
      <c r="K9" s="3" t="s">
        <v>69</v>
      </c>
      <c r="M9" s="3" t="s">
        <v>70</v>
      </c>
      <c r="O9" s="3" t="s">
        <v>70</v>
      </c>
      <c r="Q9" s="3" t="s">
        <v>70</v>
      </c>
      <c r="S9" s="3" t="s">
        <v>70</v>
      </c>
      <c r="U9" s="3" t="s">
        <v>70</v>
      </c>
    </row>
    <row r="10" spans="1:22" ht="12" customHeight="1">
      <c r="C10" s="3">
        <f>+M10</f>
        <v>2024</v>
      </c>
      <c r="E10" s="3">
        <f>+C10</f>
        <v>2024</v>
      </c>
      <c r="G10" s="3">
        <f>C10</f>
        <v>2024</v>
      </c>
      <c r="I10" s="3">
        <f>+G10</f>
        <v>2024</v>
      </c>
      <c r="K10" s="38">
        <f>+E10</f>
        <v>2024</v>
      </c>
      <c r="M10" s="37">
        <v>2024</v>
      </c>
      <c r="N10" s="3"/>
      <c r="O10" s="38">
        <v>2021</v>
      </c>
      <c r="P10" s="3"/>
      <c r="Q10" s="37">
        <v>2020</v>
      </c>
      <c r="S10" s="37">
        <f>M10-1</f>
        <v>2023</v>
      </c>
      <c r="T10" s="3"/>
      <c r="U10" s="37">
        <f>S10</f>
        <v>2023</v>
      </c>
      <c r="V10" s="3"/>
    </row>
    <row r="11" spans="1:22" ht="12" customHeight="1">
      <c r="A11" s="19" t="s">
        <v>32</v>
      </c>
      <c r="C11" s="6" t="s">
        <v>33</v>
      </c>
      <c r="E11" s="6" t="s">
        <v>33</v>
      </c>
      <c r="G11" s="6" t="s">
        <v>33</v>
      </c>
      <c r="I11" s="6" t="s">
        <v>33</v>
      </c>
      <c r="K11" s="1" t="s">
        <v>33</v>
      </c>
      <c r="M11" s="32" t="s">
        <v>33</v>
      </c>
      <c r="N11" s="32"/>
      <c r="O11" s="32" t="s">
        <v>33</v>
      </c>
      <c r="P11" s="32"/>
      <c r="Q11" s="32" t="s">
        <v>33</v>
      </c>
      <c r="S11" s="32" t="s">
        <v>33</v>
      </c>
      <c r="T11" s="32"/>
      <c r="U11" s="32" t="s">
        <v>33</v>
      </c>
      <c r="V11" s="32"/>
    </row>
    <row r="12" spans="1:22" ht="12" customHeight="1">
      <c r="M12" s="8"/>
      <c r="N12" s="8"/>
      <c r="O12" s="8"/>
      <c r="P12" s="8"/>
      <c r="Q12" s="8"/>
      <c r="S12" s="8"/>
      <c r="T12" s="8"/>
      <c r="U12" s="8"/>
      <c r="V12" s="8"/>
    </row>
    <row r="13" spans="1:22" ht="12" customHeight="1">
      <c r="A13" s="1" t="str">
        <f>'V en W'!A13</f>
        <v>Subsidie gemeente</v>
      </c>
      <c r="C13" s="32">
        <f>'V en W'!G13+'V en W'!I13</f>
        <v>1315000</v>
      </c>
      <c r="E13" s="32">
        <f>'V en W'!K13+'V en W'!M13</f>
        <v>675000</v>
      </c>
      <c r="G13" s="32">
        <f>'V en W'!O13+'V en W'!Q13</f>
        <v>350000</v>
      </c>
      <c r="I13" s="32">
        <f>'V en W'!S13</f>
        <v>265000</v>
      </c>
      <c r="K13" s="32">
        <f>'V en W'!U13</f>
        <v>0</v>
      </c>
      <c r="M13" s="462">
        <f>SUM(C13:K13)</f>
        <v>2605000</v>
      </c>
      <c r="N13" s="462"/>
      <c r="O13" s="462">
        <v>1700361</v>
      </c>
      <c r="P13" s="462"/>
      <c r="Q13" s="462">
        <v>1669469</v>
      </c>
      <c r="R13" s="463"/>
      <c r="S13" s="462">
        <v>0</v>
      </c>
      <c r="T13" s="462"/>
      <c r="U13" s="462">
        <v>0</v>
      </c>
      <c r="V13" s="39"/>
    </row>
    <row r="14" spans="1:22" ht="12" customHeight="1">
      <c r="A14" s="1" t="str">
        <f>'V en W'!A14</f>
        <v>Opbrengsten</v>
      </c>
      <c r="B14" s="1"/>
      <c r="C14" s="32">
        <f>'V en W'!G14+'V en W'!I14</f>
        <v>125000</v>
      </c>
      <c r="E14" s="32">
        <f>'V en W'!K14+'V en W'!M14</f>
        <v>105000</v>
      </c>
      <c r="G14" s="32">
        <f>'V en W'!O14+'V en W'!Q14</f>
        <v>75000</v>
      </c>
      <c r="I14" s="32">
        <f>'V en W'!S14</f>
        <v>55000</v>
      </c>
      <c r="K14" s="32">
        <f>'V en W'!U14</f>
        <v>0</v>
      </c>
      <c r="M14" s="462">
        <f t="shared" ref="M14:M16" si="0">SUM(C14:K14)</f>
        <v>360000</v>
      </c>
      <c r="N14" s="462"/>
      <c r="O14" s="462">
        <v>417000</v>
      </c>
      <c r="P14" s="462"/>
      <c r="Q14" s="462">
        <v>379011</v>
      </c>
      <c r="R14" s="463"/>
      <c r="S14" s="462">
        <v>0</v>
      </c>
      <c r="T14" s="462"/>
      <c r="U14" s="462">
        <v>0</v>
      </c>
      <c r="V14" s="39"/>
    </row>
    <row r="15" spans="1:22" ht="12" customHeight="1">
      <c r="A15" s="1" t="str">
        <f>'V en W'!A15</f>
        <v>Specifieke dienstverlening kernfuncties</v>
      </c>
      <c r="C15" s="32">
        <f>'V en W'!G15+'V en W'!I15</f>
        <v>0</v>
      </c>
      <c r="E15" s="32">
        <f>'V en W'!K15+'V en W'!M15</f>
        <v>0</v>
      </c>
      <c r="G15" s="32">
        <f>'V en W'!O15+'V en W'!Q15</f>
        <v>0</v>
      </c>
      <c r="I15" s="32">
        <f>'V en W'!S15</f>
        <v>0</v>
      </c>
      <c r="K15" s="32">
        <f>'V en W'!U15</f>
        <v>0</v>
      </c>
      <c r="M15" s="462">
        <f t="shared" si="0"/>
        <v>0</v>
      </c>
      <c r="N15" s="462"/>
      <c r="O15" s="462">
        <v>55640</v>
      </c>
      <c r="P15" s="462"/>
      <c r="Q15" s="462">
        <v>36855</v>
      </c>
      <c r="R15" s="463"/>
      <c r="S15" s="462">
        <v>0</v>
      </c>
      <c r="T15" s="462"/>
      <c r="U15" s="462">
        <v>0</v>
      </c>
      <c r="V15" s="39"/>
    </row>
    <row r="16" spans="1:22" ht="12" customHeight="1">
      <c r="A16" s="1" t="str">
        <f>'V en W'!A16</f>
        <v>Diverse baten</v>
      </c>
      <c r="B16" s="1"/>
      <c r="C16" s="32">
        <f>'V en W'!G16+'V en W'!I16</f>
        <v>175000</v>
      </c>
      <c r="E16" s="32">
        <f>'V en W'!K16+'V en W'!M16</f>
        <v>170000</v>
      </c>
      <c r="G16" s="32">
        <f>'V en W'!O16+'V en W'!Q16</f>
        <v>150000</v>
      </c>
      <c r="I16" s="32">
        <f>'V en W'!S16</f>
        <v>100000</v>
      </c>
      <c r="K16" s="32">
        <f>'V en W'!U16</f>
        <v>0</v>
      </c>
      <c r="M16" s="462">
        <f t="shared" si="0"/>
        <v>595000</v>
      </c>
      <c r="N16" s="462"/>
      <c r="O16" s="462">
        <v>228000</v>
      </c>
      <c r="P16" s="462"/>
      <c r="Q16" s="462">
        <v>266658</v>
      </c>
      <c r="R16" s="463"/>
      <c r="S16" s="462">
        <v>0</v>
      </c>
      <c r="T16" s="462"/>
      <c r="U16" s="462">
        <v>0</v>
      </c>
      <c r="V16" s="39"/>
    </row>
    <row r="17" spans="1:22" ht="3" customHeight="1">
      <c r="K17" s="32"/>
      <c r="M17" s="464"/>
      <c r="N17" s="462"/>
      <c r="O17" s="465"/>
      <c r="P17" s="462"/>
      <c r="Q17" s="465"/>
      <c r="R17" s="463"/>
      <c r="S17" s="464"/>
      <c r="T17" s="462"/>
      <c r="U17" s="464"/>
      <c r="V17" s="39"/>
    </row>
    <row r="18" spans="1:22">
      <c r="A18" s="19"/>
      <c r="C18" s="40">
        <f>SUM(C13:C17)</f>
        <v>1615000</v>
      </c>
      <c r="E18" s="40">
        <f>SUM(E13:E17)</f>
        <v>950000</v>
      </c>
      <c r="G18" s="40">
        <f>SUM(G13:G17)</f>
        <v>575000</v>
      </c>
      <c r="I18" s="40">
        <f>SUM(I13:I17)</f>
        <v>420000</v>
      </c>
      <c r="K18" s="40">
        <f>SUM(K13:K17)</f>
        <v>0</v>
      </c>
      <c r="M18" s="462">
        <f>SUM(M13:M17)</f>
        <v>3560000</v>
      </c>
      <c r="N18" s="462"/>
      <c r="O18" s="462">
        <f>SUM(O13:O17)</f>
        <v>2401001</v>
      </c>
      <c r="P18" s="462"/>
      <c r="Q18" s="462">
        <f>SUM(Q13:Q17)</f>
        <v>2351993</v>
      </c>
      <c r="R18" s="463"/>
      <c r="S18" s="462">
        <f>SUM(S13:S17)</f>
        <v>0</v>
      </c>
      <c r="T18" s="462"/>
      <c r="U18" s="462">
        <f>SUM(U13:U17)</f>
        <v>0</v>
      </c>
      <c r="V18" s="39"/>
    </row>
    <row r="19" spans="1:22" ht="12" customHeight="1">
      <c r="K19" s="32"/>
      <c r="M19" s="462"/>
      <c r="N19" s="462"/>
      <c r="O19" s="462"/>
      <c r="P19" s="462"/>
      <c r="Q19" s="462"/>
      <c r="R19" s="463"/>
      <c r="S19" s="462"/>
      <c r="T19" s="462"/>
      <c r="U19" s="462"/>
      <c r="V19" s="39"/>
    </row>
    <row r="20" spans="1:22" ht="12" customHeight="1">
      <c r="K20" s="32"/>
      <c r="M20" s="462"/>
      <c r="N20" s="462"/>
      <c r="O20" s="462"/>
      <c r="P20" s="462"/>
      <c r="Q20" s="462"/>
      <c r="R20" s="463"/>
      <c r="S20" s="462"/>
      <c r="T20" s="462"/>
      <c r="U20" s="462"/>
      <c r="V20" s="39"/>
    </row>
    <row r="21" spans="1:22" ht="12" customHeight="1">
      <c r="A21" s="19" t="s">
        <v>38</v>
      </c>
      <c r="K21" s="32"/>
      <c r="M21" s="462"/>
      <c r="N21" s="462"/>
      <c r="O21" s="462"/>
      <c r="P21" s="462"/>
      <c r="Q21" s="462"/>
      <c r="R21" s="463"/>
      <c r="S21" s="462"/>
      <c r="T21" s="462"/>
      <c r="U21" s="462"/>
      <c r="V21" s="39"/>
    </row>
    <row r="22" spans="1:22" ht="12" customHeight="1">
      <c r="K22" s="32"/>
      <c r="M22" s="462"/>
      <c r="N22" s="462"/>
      <c r="O22" s="462"/>
      <c r="P22" s="462"/>
      <c r="Q22" s="462"/>
      <c r="R22" s="463"/>
      <c r="S22" s="462"/>
      <c r="T22" s="462"/>
      <c r="U22" s="462"/>
      <c r="V22" s="39"/>
    </row>
    <row r="23" spans="1:22" ht="12" customHeight="1">
      <c r="A23" s="1" t="str">
        <f>'V en W'!A23</f>
        <v>Bestuur en organisatie</v>
      </c>
      <c r="C23" s="32">
        <f>'V en W'!G23+'V en W'!I23</f>
        <v>0</v>
      </c>
      <c r="E23" s="32">
        <f>'V en W'!K23+'V en W'!M23</f>
        <v>0</v>
      </c>
      <c r="G23" s="32">
        <f>'V en W'!O23+'V en W'!Q23</f>
        <v>0</v>
      </c>
      <c r="I23" s="32">
        <f>'V en W'!S23</f>
        <v>0</v>
      </c>
      <c r="K23" s="32">
        <f>'V en W'!U23</f>
        <v>50000</v>
      </c>
      <c r="M23" s="462">
        <f t="shared" ref="M23:M32" si="1">SUM(C23:K23)</f>
        <v>50000</v>
      </c>
      <c r="N23" s="462"/>
      <c r="O23" s="462">
        <v>44500</v>
      </c>
      <c r="P23" s="462"/>
      <c r="Q23" s="462">
        <v>61442</v>
      </c>
      <c r="R23" s="463"/>
      <c r="S23" s="462">
        <v>0</v>
      </c>
      <c r="T23" s="462"/>
      <c r="U23" s="462">
        <v>0</v>
      </c>
      <c r="V23" s="39"/>
    </row>
    <row r="24" spans="1:22" ht="12" customHeight="1">
      <c r="A24" s="1" t="str">
        <f>'V en W'!A24</f>
        <v>Huisvesting</v>
      </c>
      <c r="C24" s="32">
        <f>'V en W'!G24+'V en W'!I24</f>
        <v>251500</v>
      </c>
      <c r="E24" s="32">
        <f>'V en W'!K24+'V en W'!M24</f>
        <v>180000</v>
      </c>
      <c r="G24" s="32">
        <f>'V en W'!O24+'V en W'!Q24</f>
        <v>84500</v>
      </c>
      <c r="I24" s="32">
        <f>'V en W'!S24</f>
        <v>62000</v>
      </c>
      <c r="K24" s="32">
        <f>'V en W'!U24</f>
        <v>0</v>
      </c>
      <c r="M24" s="462">
        <f t="shared" si="1"/>
        <v>578000</v>
      </c>
      <c r="N24" s="462"/>
      <c r="O24" s="462">
        <v>392500</v>
      </c>
      <c r="P24" s="462"/>
      <c r="Q24" s="462">
        <v>385883</v>
      </c>
      <c r="R24" s="463"/>
      <c r="S24" s="462">
        <v>0</v>
      </c>
      <c r="T24" s="462"/>
      <c r="U24" s="462">
        <v>0</v>
      </c>
      <c r="V24" s="39"/>
    </row>
    <row r="25" spans="1:22" ht="12" customHeight="1">
      <c r="A25" s="1" t="str">
        <f>'V en W'!A25</f>
        <v>Personeel</v>
      </c>
      <c r="C25" s="32">
        <f>'V en W'!G25+'V en W'!I25</f>
        <v>986267.77879040001</v>
      </c>
      <c r="E25" s="32">
        <f>'V en W'!K25+'V en W'!M25</f>
        <v>494962.18483199994</v>
      </c>
      <c r="G25" s="32">
        <f>'V en W'!O25+'V en W'!Q25</f>
        <v>304156.88655360002</v>
      </c>
      <c r="I25" s="32">
        <f>'V en W'!S25</f>
        <v>239572.57382399999</v>
      </c>
      <c r="K25" s="32">
        <f>'V en W'!U25</f>
        <v>30000</v>
      </c>
      <c r="M25" s="466">
        <f t="shared" si="1"/>
        <v>2054959.4240000001</v>
      </c>
      <c r="N25" s="462"/>
      <c r="O25" s="462">
        <v>1307786</v>
      </c>
      <c r="P25" s="462"/>
      <c r="Q25" s="462">
        <v>1254593</v>
      </c>
      <c r="R25" s="463"/>
      <c r="S25" s="466">
        <v>0</v>
      </c>
      <c r="T25" s="462"/>
      <c r="U25" s="466">
        <v>0</v>
      </c>
      <c r="V25" s="39"/>
    </row>
    <row r="26" spans="1:22" ht="12" customHeight="1">
      <c r="A26" s="1" t="str">
        <f>'V en W'!A26</f>
        <v>Administratie</v>
      </c>
      <c r="C26" s="32">
        <f>'V en W'!G26+'V en W'!I26</f>
        <v>0</v>
      </c>
      <c r="E26" s="32">
        <f>'V en W'!K26+'V en W'!M26</f>
        <v>0</v>
      </c>
      <c r="G26" s="32">
        <f>'V en W'!O26+'V en W'!Q26</f>
        <v>0</v>
      </c>
      <c r="I26" s="32">
        <f>'V en W'!S26</f>
        <v>0</v>
      </c>
      <c r="K26" s="32">
        <f>'V en W'!U26</f>
        <v>115000</v>
      </c>
      <c r="M26" s="462">
        <f t="shared" si="1"/>
        <v>115000</v>
      </c>
      <c r="N26" s="462"/>
      <c r="O26" s="462">
        <v>63500</v>
      </c>
      <c r="P26" s="462"/>
      <c r="Q26" s="462">
        <v>63574</v>
      </c>
      <c r="R26" s="463"/>
      <c r="S26" s="462">
        <v>0</v>
      </c>
      <c r="T26" s="462"/>
      <c r="U26" s="462">
        <v>0</v>
      </c>
      <c r="V26" s="39"/>
    </row>
    <row r="27" spans="1:22" ht="12" customHeight="1">
      <c r="A27" s="1" t="str">
        <f>'V en W'!A27</f>
        <v>Transport</v>
      </c>
      <c r="C27" s="32">
        <f>'V en W'!G27+'V en W'!I27</f>
        <v>0</v>
      </c>
      <c r="E27" s="32">
        <f>'V en W'!K27+'V en W'!M27</f>
        <v>0</v>
      </c>
      <c r="G27" s="32">
        <f>'V en W'!O27+'V en W'!Q27</f>
        <v>0</v>
      </c>
      <c r="I27" s="32">
        <f>'V en W'!S27</f>
        <v>0</v>
      </c>
      <c r="K27" s="32">
        <f>'V en W'!U27</f>
        <v>10000</v>
      </c>
      <c r="M27" s="462">
        <f t="shared" si="1"/>
        <v>10000</v>
      </c>
      <c r="N27" s="462"/>
      <c r="O27" s="462">
        <v>8750</v>
      </c>
      <c r="P27" s="462"/>
      <c r="Q27" s="462">
        <v>8506</v>
      </c>
      <c r="R27" s="463"/>
      <c r="S27" s="462">
        <v>0</v>
      </c>
      <c r="T27" s="462"/>
      <c r="U27" s="462">
        <v>0</v>
      </c>
      <c r="V27" s="39"/>
    </row>
    <row r="28" spans="1:22" ht="12" customHeight="1">
      <c r="A28" s="1" t="str">
        <f>'V en W'!A28</f>
        <v>Automatisering</v>
      </c>
      <c r="C28" s="32">
        <f>'V en W'!G28+'V en W'!I28</f>
        <v>26000</v>
      </c>
      <c r="E28" s="32">
        <f>'V en W'!K28+'V en W'!M28</f>
        <v>24000</v>
      </c>
      <c r="G28" s="32">
        <f>'V en W'!O28+'V en W'!Q28</f>
        <v>19000</v>
      </c>
      <c r="I28" s="32">
        <f>'V en W'!S28</f>
        <v>5500</v>
      </c>
      <c r="K28" s="32">
        <f>'V en W'!U28</f>
        <v>125000</v>
      </c>
      <c r="M28" s="462">
        <f t="shared" si="1"/>
        <v>199500</v>
      </c>
      <c r="N28" s="462"/>
      <c r="O28" s="462">
        <v>145600</v>
      </c>
      <c r="P28" s="462"/>
      <c r="Q28" s="462">
        <v>147483</v>
      </c>
      <c r="R28" s="463"/>
      <c r="S28" s="462">
        <v>0</v>
      </c>
      <c r="T28" s="462"/>
      <c r="U28" s="462">
        <v>0</v>
      </c>
      <c r="V28" s="39"/>
    </row>
    <row r="29" spans="1:22" ht="12" customHeight="1">
      <c r="A29" s="1" t="str">
        <f>'V en W'!A29</f>
        <v>Media en collectie</v>
      </c>
      <c r="C29" s="32">
        <f>'V en W'!G29+'V en W'!I29</f>
        <v>124500</v>
      </c>
      <c r="E29" s="32">
        <f>'V en W'!K29+'V en W'!M29</f>
        <v>94500</v>
      </c>
      <c r="G29" s="32">
        <f>'V en W'!O29+'V en W'!Q29</f>
        <v>74000</v>
      </c>
      <c r="I29" s="32">
        <f>'V en W'!S29</f>
        <v>17500</v>
      </c>
      <c r="K29" s="32">
        <f>'V en W'!U29</f>
        <v>51500</v>
      </c>
      <c r="M29" s="462">
        <f t="shared" si="1"/>
        <v>362000</v>
      </c>
      <c r="N29" s="462"/>
      <c r="O29" s="462">
        <v>231050</v>
      </c>
      <c r="P29" s="462"/>
      <c r="Q29" s="462">
        <v>225745</v>
      </c>
      <c r="R29" s="463"/>
      <c r="S29" s="462">
        <v>0</v>
      </c>
      <c r="T29" s="462"/>
      <c r="U29" s="462">
        <v>0</v>
      </c>
      <c r="V29" s="39"/>
    </row>
    <row r="30" spans="1:22" ht="12" customHeight="1">
      <c r="A30" s="1" t="str">
        <f>'V en W'!A30</f>
        <v>Specifieke kosten kernfuncties</v>
      </c>
      <c r="C30" s="32">
        <f>'V en W'!G30+'V en W'!I30</f>
        <v>55000</v>
      </c>
      <c r="E30" s="32">
        <f>'V en W'!K30+'V en W'!M30</f>
        <v>32500</v>
      </c>
      <c r="G30" s="32">
        <f>'V en W'!O30+'V en W'!Q30</f>
        <v>22500</v>
      </c>
      <c r="I30" s="32">
        <f>'V en W'!S30</f>
        <v>10000</v>
      </c>
      <c r="K30" s="32">
        <f>'V en W'!U30</f>
        <v>25000</v>
      </c>
      <c r="M30" s="462">
        <f t="shared" si="1"/>
        <v>145000</v>
      </c>
      <c r="N30" s="462"/>
      <c r="O30" s="462">
        <v>12115</v>
      </c>
      <c r="P30" s="462"/>
      <c r="Q30" s="462">
        <v>4534</v>
      </c>
      <c r="R30" s="463"/>
      <c r="S30" s="462">
        <v>0</v>
      </c>
      <c r="T30" s="462"/>
      <c r="U30" s="462">
        <v>0</v>
      </c>
      <c r="V30" s="39"/>
    </row>
    <row r="31" spans="1:22" ht="12" customHeight="1">
      <c r="A31" s="1" t="str">
        <f>'V en W'!A31</f>
        <v>Diverse kosten</v>
      </c>
      <c r="C31" s="32">
        <f>'V en W'!G31+'V en W'!I31</f>
        <v>0</v>
      </c>
      <c r="E31" s="32">
        <f>'V en W'!K31+'V en W'!M31</f>
        <v>0</v>
      </c>
      <c r="G31" s="32">
        <f>'V en W'!O31+'V en W'!Q31</f>
        <v>0</v>
      </c>
      <c r="I31" s="32">
        <f>'V en W'!S31</f>
        <v>0</v>
      </c>
      <c r="K31" s="32">
        <f>'V en W'!U31</f>
        <v>1500</v>
      </c>
      <c r="M31" s="462">
        <f t="shared" si="1"/>
        <v>1500</v>
      </c>
      <c r="N31" s="462"/>
      <c r="O31" s="462">
        <v>19000</v>
      </c>
      <c r="P31" s="462"/>
      <c r="Q31" s="462">
        <v>12588</v>
      </c>
      <c r="R31" s="463"/>
      <c r="S31" s="462">
        <v>0</v>
      </c>
      <c r="T31" s="462"/>
      <c r="U31" s="462">
        <v>0</v>
      </c>
      <c r="V31" s="39"/>
    </row>
    <row r="32" spans="1:22" ht="12" customHeight="1">
      <c r="A32" s="1" t="s">
        <v>48</v>
      </c>
      <c r="C32" s="32">
        <v>0</v>
      </c>
      <c r="E32" s="32">
        <f>'V en W'!K32+'V en W'!M32</f>
        <v>0</v>
      </c>
      <c r="G32" s="32">
        <f>'V en W'!O32+'V en W'!Q32</f>
        <v>0</v>
      </c>
      <c r="I32" s="32">
        <f>'V en W'!S32</f>
        <v>0</v>
      </c>
      <c r="K32" s="32">
        <f>'V en W'!U32</f>
        <v>44000</v>
      </c>
      <c r="M32" s="462">
        <f t="shared" si="1"/>
        <v>44000</v>
      </c>
      <c r="N32" s="462"/>
      <c r="O32" s="462"/>
      <c r="P32" s="462"/>
      <c r="Q32" s="462"/>
      <c r="R32" s="463"/>
      <c r="S32" s="462">
        <v>0</v>
      </c>
      <c r="T32" s="462"/>
      <c r="U32" s="462">
        <v>0</v>
      </c>
      <c r="V32" s="39"/>
    </row>
    <row r="33" spans="1:23" ht="8.25" customHeight="1">
      <c r="A33" s="1"/>
      <c r="C33" s="4"/>
      <c r="E33" s="4"/>
      <c r="G33" s="4"/>
      <c r="I33" s="4"/>
      <c r="K33" s="4"/>
      <c r="M33" s="464"/>
      <c r="N33" s="462"/>
      <c r="O33" s="465"/>
      <c r="P33" s="462"/>
      <c r="Q33" s="465"/>
      <c r="R33" s="463"/>
      <c r="S33" s="464"/>
      <c r="T33" s="462"/>
      <c r="U33" s="464"/>
      <c r="V33" s="39"/>
    </row>
    <row r="34" spans="1:23">
      <c r="A34" s="19" t="s">
        <v>49</v>
      </c>
      <c r="C34" s="40">
        <f>SUM(C23:C33)</f>
        <v>1443267.7787903999</v>
      </c>
      <c r="E34" s="40">
        <f>SUM(E23:E33)</f>
        <v>825962.18483199994</v>
      </c>
      <c r="G34" s="40">
        <f>SUM(G23:G33)</f>
        <v>504156.88655360002</v>
      </c>
      <c r="I34" s="40">
        <f>SUM(I23:I33)</f>
        <v>334572.57382399996</v>
      </c>
      <c r="K34" s="40">
        <f>SUM(K23:K33)</f>
        <v>452000</v>
      </c>
      <c r="M34" s="462">
        <f>SUM(M23:M33)</f>
        <v>3559959.4240000001</v>
      </c>
      <c r="N34" s="463"/>
      <c r="O34" s="462">
        <f>SUM(O23:O33)</f>
        <v>2224801</v>
      </c>
      <c r="P34" s="463"/>
      <c r="Q34" s="462">
        <f>SUM(Q23:Q33)</f>
        <v>2164348</v>
      </c>
      <c r="R34" s="463"/>
      <c r="S34" s="462">
        <f>SUM(S23:S33)</f>
        <v>0</v>
      </c>
      <c r="T34" s="463"/>
      <c r="U34" s="467">
        <f>SUM(U23:U33)</f>
        <v>0</v>
      </c>
      <c r="W34" s="8"/>
    </row>
    <row r="35" spans="1:23">
      <c r="A35" s="19"/>
      <c r="C35"/>
      <c r="D35"/>
      <c r="E35"/>
      <c r="F35"/>
      <c r="G35" s="39"/>
      <c r="I35" s="39"/>
      <c r="J35"/>
      <c r="K35" s="39"/>
      <c r="M35" s="462"/>
      <c r="N35" s="463"/>
      <c r="O35" s="462"/>
      <c r="P35" s="463"/>
      <c r="Q35" s="462"/>
      <c r="R35" s="463"/>
      <c r="S35" s="462"/>
      <c r="T35" s="463"/>
      <c r="U35" s="468"/>
      <c r="W35" s="8"/>
    </row>
    <row r="36" spans="1:23" ht="12" customHeight="1" thickBot="1">
      <c r="A36" s="1" t="s">
        <v>71</v>
      </c>
      <c r="C36" s="461">
        <f>'V en W'!G36+'V en W'!I36</f>
        <v>173846.15384615387</v>
      </c>
      <c r="E36" s="461">
        <f>'V en W'!K36+'V en W'!M36</f>
        <v>121692.3076923077</v>
      </c>
      <c r="G36" s="461">
        <f>'V en W'!O36+'V en W'!Q36</f>
        <v>69538.461538461546</v>
      </c>
      <c r="I36" s="461">
        <f>'V en W'!S36</f>
        <v>86923.076923076922</v>
      </c>
      <c r="K36" s="461">
        <f>'V en W'!U36</f>
        <v>-452000</v>
      </c>
      <c r="M36" s="469">
        <f>SUM(C36:K36)</f>
        <v>0</v>
      </c>
      <c r="N36" s="470"/>
      <c r="O36" s="469">
        <v>231050</v>
      </c>
      <c r="P36" s="470"/>
      <c r="Q36" s="469">
        <v>225745</v>
      </c>
      <c r="R36" s="470"/>
      <c r="S36" s="469">
        <v>0</v>
      </c>
      <c r="T36" s="470"/>
      <c r="U36" s="469">
        <v>0</v>
      </c>
      <c r="W36" s="8"/>
    </row>
    <row r="37" spans="1:23" ht="12" customHeight="1">
      <c r="A37" s="1"/>
      <c r="C37" s="39"/>
      <c r="D37"/>
      <c r="E37" s="39"/>
      <c r="F37"/>
      <c r="G37" s="39"/>
      <c r="H37"/>
      <c r="I37" s="39"/>
      <c r="J37"/>
      <c r="K37"/>
      <c r="M37" s="463"/>
      <c r="N37" s="463"/>
      <c r="O37" s="463"/>
      <c r="P37" s="463"/>
      <c r="Q37" s="463"/>
      <c r="R37" s="463"/>
      <c r="S37" s="463"/>
      <c r="T37" s="463"/>
      <c r="U37" s="463"/>
      <c r="W37" s="8"/>
    </row>
    <row r="38" spans="1:23" ht="12" customHeight="1" thickBot="1">
      <c r="A38" s="1" t="s">
        <v>51</v>
      </c>
      <c r="C38" s="459">
        <f>C34+C36</f>
        <v>1617113.9326365539</v>
      </c>
      <c r="D38"/>
      <c r="E38" s="459">
        <f>E34+E36</f>
        <v>947654.49252430769</v>
      </c>
      <c r="F38"/>
      <c r="G38" s="459">
        <f>G34+G36</f>
        <v>573695.34809206158</v>
      </c>
      <c r="H38"/>
      <c r="I38" s="459">
        <f>I34+I36</f>
        <v>421495.6507470769</v>
      </c>
      <c r="J38"/>
      <c r="K38" s="459">
        <f>K34+K36</f>
        <v>0</v>
      </c>
      <c r="M38" s="471">
        <f>M34+M36</f>
        <v>3559959.4240000001</v>
      </c>
      <c r="N38" s="463"/>
      <c r="O38" s="471">
        <f>O16-O32</f>
        <v>228000</v>
      </c>
      <c r="P38" s="463"/>
      <c r="Q38" s="471">
        <f>Q16-Q32</f>
        <v>266658</v>
      </c>
      <c r="R38" s="463"/>
      <c r="S38" s="471">
        <f>S34+S36</f>
        <v>0</v>
      </c>
      <c r="T38" s="463"/>
      <c r="U38" s="471">
        <f>U34+U36</f>
        <v>0</v>
      </c>
      <c r="W38" s="8"/>
    </row>
    <row r="39" spans="1:23" ht="9" customHeight="1" thickTop="1">
      <c r="C39"/>
      <c r="D39"/>
      <c r="E39"/>
      <c r="F39"/>
      <c r="G39"/>
      <c r="H39"/>
      <c r="I39"/>
      <c r="J39"/>
      <c r="K39"/>
      <c r="M39" s="463"/>
      <c r="N39" s="463"/>
      <c r="O39" s="463"/>
      <c r="P39" s="463"/>
      <c r="Q39" s="463"/>
      <c r="R39" s="463"/>
      <c r="S39" s="463"/>
      <c r="T39" s="463"/>
      <c r="U39" s="463"/>
      <c r="W39" s="8"/>
    </row>
    <row r="40" spans="1:23" ht="12" customHeight="1">
      <c r="A40" s="1" t="s">
        <v>52</v>
      </c>
      <c r="C40" s="462">
        <f>C18-C38</f>
        <v>-2113.9326365538873</v>
      </c>
      <c r="D40"/>
      <c r="E40" s="462">
        <f>E18-E38</f>
        <v>2345.5074756923132</v>
      </c>
      <c r="F40"/>
      <c r="G40" s="462">
        <f>G18-G38</f>
        <v>1304.6519079384161</v>
      </c>
      <c r="H40"/>
      <c r="I40" s="462">
        <f>I18-I38</f>
        <v>-1495.6507470768993</v>
      </c>
      <c r="J40"/>
      <c r="K40" s="39">
        <f>K18-K38</f>
        <v>0</v>
      </c>
      <c r="M40" s="462">
        <f>M18-M38</f>
        <v>40.575999999884516</v>
      </c>
      <c r="N40" s="463"/>
      <c r="O40" s="462">
        <f>O18-O38</f>
        <v>2173001</v>
      </c>
      <c r="P40" s="463"/>
      <c r="Q40" s="462">
        <f>Q18-Q38</f>
        <v>2085335</v>
      </c>
      <c r="R40" s="463"/>
      <c r="S40" s="462">
        <f>S18-S38</f>
        <v>0</v>
      </c>
      <c r="T40" s="463"/>
      <c r="U40" s="462">
        <f>U18-U38</f>
        <v>0</v>
      </c>
      <c r="W40" s="8"/>
    </row>
    <row r="41" spans="1:23" ht="9" customHeight="1">
      <c r="C41"/>
      <c r="D41"/>
      <c r="E41"/>
      <c r="F41"/>
      <c r="G41"/>
      <c r="H41"/>
      <c r="I41"/>
      <c r="J41"/>
      <c r="K41"/>
      <c r="M41" s="463"/>
      <c r="N41" s="463"/>
      <c r="O41" s="463"/>
      <c r="P41" s="463"/>
      <c r="Q41" s="463"/>
      <c r="R41" s="463"/>
      <c r="S41" s="463"/>
      <c r="T41" s="463"/>
      <c r="U41" s="463"/>
      <c r="W41" s="8"/>
    </row>
    <row r="42" spans="1:23">
      <c r="A42" s="1" t="s">
        <v>53</v>
      </c>
      <c r="C42" s="32">
        <f>'V en W'!G42+'V en W'!I42</f>
        <v>0</v>
      </c>
      <c r="E42" s="32">
        <f>'V en W'!K42+'V en W'!M42</f>
        <v>0</v>
      </c>
      <c r="G42" s="32">
        <f>'V en W'!O42+'V en W'!Q42</f>
        <v>0</v>
      </c>
      <c r="I42" s="32">
        <f>'V en W'!S42</f>
        <v>0</v>
      </c>
      <c r="K42" s="32">
        <f>'V en W'!U42</f>
        <v>0</v>
      </c>
      <c r="M42" s="468">
        <f>SUM(C42:K42)</f>
        <v>0</v>
      </c>
      <c r="N42" s="463"/>
      <c r="O42" s="468">
        <f>SUM(O36:O37)</f>
        <v>231050</v>
      </c>
      <c r="P42" s="463"/>
      <c r="Q42" s="468">
        <f>SUM(Q36:Q37)</f>
        <v>225745</v>
      </c>
      <c r="R42" s="463"/>
      <c r="S42" s="468">
        <v>0</v>
      </c>
      <c r="T42" s="463"/>
      <c r="U42" s="468">
        <v>0</v>
      </c>
      <c r="W42" s="8"/>
    </row>
    <row r="43" spans="1:23" ht="12" customHeight="1">
      <c r="C43"/>
      <c r="D43"/>
      <c r="E43"/>
      <c r="F43"/>
      <c r="G43"/>
      <c r="H43"/>
      <c r="I43"/>
      <c r="J43"/>
      <c r="K43"/>
      <c r="M43" s="463"/>
      <c r="N43" s="463"/>
      <c r="O43" s="463"/>
      <c r="P43" s="463"/>
      <c r="Q43" s="463"/>
      <c r="R43" s="463"/>
      <c r="S43" s="463"/>
      <c r="T43" s="463"/>
      <c r="U43" s="463"/>
    </row>
    <row r="44" spans="1:23" ht="13.5" thickBot="1">
      <c r="A44" s="1" t="s">
        <v>54</v>
      </c>
      <c r="C44" s="41">
        <f>SUM(C40:C43)</f>
        <v>-2113.9326365538873</v>
      </c>
      <c r="D44"/>
      <c r="E44" s="41">
        <f>SUM(E40:E43)</f>
        <v>2345.5074756923132</v>
      </c>
      <c r="F44"/>
      <c r="G44" s="41">
        <f>SUM(G40:G43)</f>
        <v>1304.6519079384161</v>
      </c>
      <c r="H44"/>
      <c r="I44" s="41">
        <f>SUM(I40:I43)</f>
        <v>-1495.6507470768993</v>
      </c>
      <c r="J44"/>
      <c r="K44" s="41">
        <f>SUM(K40:K43)</f>
        <v>0</v>
      </c>
      <c r="M44" s="472">
        <f>SUM(M40:M43)</f>
        <v>40.575999999884516</v>
      </c>
      <c r="N44" s="463"/>
      <c r="O44" s="472">
        <f>O40+O42</f>
        <v>2404051</v>
      </c>
      <c r="P44" s="463"/>
      <c r="Q44" s="472">
        <f>Q40+Q42</f>
        <v>2311080</v>
      </c>
      <c r="R44" s="463"/>
      <c r="S44" s="472">
        <f>SUM(S40:S43)</f>
        <v>0</v>
      </c>
      <c r="T44" s="463"/>
      <c r="U44" s="472">
        <f>SUM(U40:U43)</f>
        <v>0</v>
      </c>
      <c r="W44" s="8"/>
    </row>
    <row r="45" spans="1:23" ht="12" customHeight="1" thickTop="1">
      <c r="C45"/>
      <c r="D45"/>
      <c r="E45"/>
      <c r="F45"/>
      <c r="G45"/>
      <c r="H45"/>
      <c r="I45"/>
      <c r="J45"/>
      <c r="K45"/>
      <c r="M45" s="463"/>
      <c r="N45" s="463"/>
      <c r="O45" s="463"/>
      <c r="P45" s="463"/>
      <c r="Q45" s="463"/>
      <c r="R45" s="463"/>
      <c r="S45" s="463"/>
      <c r="T45" s="463"/>
      <c r="U45" s="463"/>
    </row>
    <row r="46" spans="1:23">
      <c r="K46" s="32"/>
      <c r="M46" s="463"/>
      <c r="N46" s="463"/>
      <c r="O46" s="463"/>
      <c r="P46" s="463"/>
      <c r="Q46" s="463"/>
      <c r="R46" s="463"/>
      <c r="S46" s="463"/>
      <c r="T46" s="463"/>
      <c r="U46" s="463"/>
    </row>
    <row r="47" spans="1:23">
      <c r="A47" s="32" t="s">
        <v>55</v>
      </c>
      <c r="B47" s="32"/>
      <c r="K47" s="32"/>
      <c r="M47" s="463"/>
      <c r="N47" s="463"/>
      <c r="O47" s="463"/>
      <c r="P47" s="463"/>
      <c r="Q47" s="463"/>
      <c r="R47" s="463"/>
      <c r="S47" s="463"/>
      <c r="T47" s="463"/>
      <c r="U47" s="463"/>
    </row>
    <row r="48" spans="1:23" ht="3" customHeight="1">
      <c r="A48" s="32"/>
      <c r="B48" s="32"/>
      <c r="K48" s="32"/>
      <c r="M48" s="463"/>
      <c r="N48" s="463"/>
      <c r="O48" s="463"/>
      <c r="P48" s="463"/>
      <c r="Q48" s="463"/>
      <c r="R48" s="463"/>
      <c r="S48" s="463"/>
      <c r="T48" s="463"/>
      <c r="U48" s="463"/>
    </row>
    <row r="49" spans="1:22">
      <c r="A49" s="1" t="str">
        <f>'V en W'!A49</f>
        <v>Toevoeging bestemmingsreserve A</v>
      </c>
      <c r="C49" s="32">
        <f>'V en W'!G49+'V en W'!I49</f>
        <v>0</v>
      </c>
      <c r="E49" s="32">
        <f>'V en W'!K49+'V en W'!M49</f>
        <v>0</v>
      </c>
      <c r="G49" s="32">
        <f>'V en W'!O49+'V en W'!Q49</f>
        <v>0</v>
      </c>
      <c r="I49" s="32">
        <f>'V en W'!S49</f>
        <v>0</v>
      </c>
      <c r="K49" s="32">
        <f>'V en W'!U49</f>
        <v>0</v>
      </c>
      <c r="M49" s="462">
        <f>SUM('V en W'!G49:T49)</f>
        <v>0</v>
      </c>
      <c r="N49" s="462"/>
      <c r="O49" s="462">
        <v>45000</v>
      </c>
      <c r="P49" s="462"/>
      <c r="Q49" s="462">
        <v>45000</v>
      </c>
      <c r="R49" s="463"/>
      <c r="S49" s="462">
        <f>SUM('V en W'!M49:Z49)</f>
        <v>0</v>
      </c>
      <c r="T49" s="462"/>
      <c r="U49" s="462">
        <f>SUM('V en W'!O49:AB49)</f>
        <v>0</v>
      </c>
      <c r="V49" s="39"/>
    </row>
    <row r="50" spans="1:22">
      <c r="A50" s="1" t="str">
        <f>'V en W'!A50</f>
        <v>Toevoeging bestemmingsreserve B</v>
      </c>
      <c r="C50" s="32">
        <f>'V en W'!G50+'V en W'!I50</f>
        <v>0</v>
      </c>
      <c r="E50" s="32">
        <f>'V en W'!K50+'V en W'!M50</f>
        <v>0</v>
      </c>
      <c r="G50" s="32">
        <f>'V en W'!O50+'V en W'!Q50</f>
        <v>0</v>
      </c>
      <c r="I50" s="32">
        <f>'V en W'!S50</f>
        <v>0</v>
      </c>
      <c r="K50" s="32">
        <f>'V en W'!U50</f>
        <v>0</v>
      </c>
      <c r="M50" s="462">
        <f>SUM('V en W'!G50:T50)</f>
        <v>0</v>
      </c>
      <c r="N50" s="462"/>
      <c r="O50" s="462">
        <v>12700</v>
      </c>
      <c r="P50" s="462"/>
      <c r="Q50" s="462">
        <v>13000</v>
      </c>
      <c r="R50" s="463"/>
      <c r="S50" s="462">
        <f>SUM('V en W'!M50:Z50)</f>
        <v>0</v>
      </c>
      <c r="T50" s="462"/>
      <c r="U50" s="462">
        <f>SUM('V en W'!O50:AB50)</f>
        <v>0</v>
      </c>
      <c r="V50" s="39"/>
    </row>
    <row r="51" spans="1:22" ht="12.75" customHeight="1">
      <c r="A51" s="1" t="str">
        <f>'V en W'!A51</f>
        <v>Toevoeging bestemmingsreserve C</v>
      </c>
      <c r="C51" s="32">
        <f>'V en W'!G51+'V en W'!I51</f>
        <v>0</v>
      </c>
      <c r="E51" s="32">
        <f>'V en W'!K51+'V en W'!M51</f>
        <v>0</v>
      </c>
      <c r="G51" s="32">
        <f>'V en W'!O51+'V en W'!Q51</f>
        <v>0</v>
      </c>
      <c r="I51" s="32">
        <f>'V en W'!S51</f>
        <v>0</v>
      </c>
      <c r="K51" s="32">
        <f>'V en W'!U51</f>
        <v>0</v>
      </c>
      <c r="M51" s="462">
        <f>SUM('V en W'!G51:T51)</f>
        <v>0</v>
      </c>
      <c r="N51" s="462"/>
      <c r="O51" s="462">
        <v>35300</v>
      </c>
      <c r="P51" s="462"/>
      <c r="Q51" s="462">
        <v>31000</v>
      </c>
      <c r="R51" s="463"/>
      <c r="S51" s="462">
        <f>SUM('V en W'!M51:Z51)</f>
        <v>0</v>
      </c>
      <c r="T51" s="462"/>
      <c r="U51" s="462">
        <f>SUM('V en W'!O51:AB51)</f>
        <v>0</v>
      </c>
      <c r="V51" s="39"/>
    </row>
    <row r="52" spans="1:22">
      <c r="A52" s="1" t="str">
        <f>'V en W'!A52</f>
        <v>Toevoeging bestemmingsreserve D</v>
      </c>
      <c r="C52" s="32">
        <f>'V en W'!G52+'V en W'!I52</f>
        <v>0</v>
      </c>
      <c r="E52" s="32">
        <f>'V en W'!K52+'V en W'!M52</f>
        <v>0</v>
      </c>
      <c r="G52" s="32">
        <f>'V en W'!O52+'V en W'!Q52</f>
        <v>0</v>
      </c>
      <c r="I52" s="32">
        <f>'V en W'!S52</f>
        <v>0</v>
      </c>
      <c r="K52" s="32">
        <f>'V en W'!U52</f>
        <v>0</v>
      </c>
      <c r="M52" s="462">
        <f>SUM('V en W'!G52:T52)</f>
        <v>0</v>
      </c>
      <c r="N52" s="462"/>
      <c r="O52" s="462">
        <v>9700</v>
      </c>
      <c r="P52" s="462"/>
      <c r="Q52" s="462">
        <v>9700</v>
      </c>
      <c r="R52" s="463"/>
      <c r="S52" s="462">
        <f>SUM('V en W'!M52:Z52)</f>
        <v>0</v>
      </c>
      <c r="T52" s="462"/>
      <c r="U52" s="462">
        <f>SUM('V en W'!O52:AB52)</f>
        <v>0</v>
      </c>
      <c r="V52" s="39"/>
    </row>
    <row r="53" spans="1:22" ht="12" customHeight="1">
      <c r="A53" s="1" t="str">
        <f>'V en W'!A53</f>
        <v>Toevoeging bestemmingsreserve E</v>
      </c>
      <c r="B53" s="32"/>
      <c r="C53" s="32">
        <f>'V en W'!G53+'V en W'!I53</f>
        <v>0</v>
      </c>
      <c r="E53" s="32">
        <f>'V en W'!K53+'V en W'!M53</f>
        <v>0</v>
      </c>
      <c r="G53" s="32">
        <f>'V en W'!O53+'V en W'!Q53</f>
        <v>0</v>
      </c>
      <c r="I53" s="32">
        <f>'V en W'!S53</f>
        <v>0</v>
      </c>
      <c r="K53" s="32">
        <f>'V en W'!U53</f>
        <v>0</v>
      </c>
      <c r="M53" s="462">
        <f>SUM('V en W'!G53:T53)</f>
        <v>0</v>
      </c>
      <c r="N53" s="463"/>
      <c r="O53" s="462">
        <v>75000</v>
      </c>
      <c r="P53" s="463"/>
      <c r="Q53" s="462">
        <v>75000</v>
      </c>
      <c r="R53" s="463"/>
      <c r="S53" s="462">
        <f>SUM('V en W'!M53:Z53)</f>
        <v>0</v>
      </c>
      <c r="T53" s="463"/>
      <c r="U53" s="462">
        <f>SUM('V en W'!O53:AB53)</f>
        <v>0</v>
      </c>
    </row>
    <row r="54" spans="1:22" ht="12" customHeight="1">
      <c r="A54" s="1" t="str">
        <f>'V en W'!A54</f>
        <v>Toevoeging bestemmingsreserve F</v>
      </c>
      <c r="B54" s="32"/>
      <c r="C54" s="32">
        <f>'V en W'!G54+'V en W'!I54</f>
        <v>0</v>
      </c>
      <c r="E54" s="32">
        <f>'V en W'!K54+'V en W'!M54</f>
        <v>0</v>
      </c>
      <c r="G54" s="32">
        <f>'V en W'!O54+'V en W'!Q54</f>
        <v>0</v>
      </c>
      <c r="I54" s="32">
        <f>'V en W'!S54</f>
        <v>0</v>
      </c>
      <c r="K54" s="32">
        <f>'V en W'!U54</f>
        <v>0</v>
      </c>
      <c r="M54" s="462">
        <f>SUM('V en W'!G54:T54)</f>
        <v>0</v>
      </c>
      <c r="N54" s="463"/>
      <c r="O54" s="462">
        <v>-5000</v>
      </c>
      <c r="P54" s="463"/>
      <c r="Q54" s="462">
        <v>-7671</v>
      </c>
      <c r="R54" s="463"/>
      <c r="S54" s="462">
        <f>SUM('V en W'!M54:Z54)</f>
        <v>0</v>
      </c>
      <c r="T54" s="463"/>
      <c r="U54" s="462">
        <f>SUM('V en W'!O54:AB54)</f>
        <v>0</v>
      </c>
    </row>
    <row r="55" spans="1:22">
      <c r="A55" s="32"/>
      <c r="B55" s="32"/>
      <c r="C55" s="4"/>
      <c r="E55" s="4"/>
      <c r="G55" s="4"/>
      <c r="I55" s="4"/>
      <c r="K55" s="4"/>
      <c r="M55" s="473"/>
      <c r="N55" s="463"/>
      <c r="O55" s="473"/>
      <c r="P55" s="463"/>
      <c r="Q55" s="473"/>
      <c r="R55" s="463"/>
      <c r="S55" s="473"/>
      <c r="T55" s="463"/>
      <c r="U55" s="473"/>
    </row>
    <row r="56" spans="1:22" ht="12" customHeight="1" thickBot="1">
      <c r="A56" s="1" t="str">
        <f>'V en W'!A56</f>
        <v>Totale dotatie/onttrekking aan bestemmingsreserve</v>
      </c>
      <c r="B56" s="32"/>
      <c r="C56" s="43">
        <f>SUM(C49:C55)</f>
        <v>0</v>
      </c>
      <c r="E56" s="43">
        <f>SUM(E49:E55)</f>
        <v>0</v>
      </c>
      <c r="G56" s="43">
        <f>SUM(G49:G55)</f>
        <v>0</v>
      </c>
      <c r="I56" s="43">
        <f>SUM(I49:I55)</f>
        <v>0</v>
      </c>
      <c r="K56" s="43">
        <f>SUM(K49:K55)</f>
        <v>0</v>
      </c>
      <c r="M56" s="474">
        <f>SUM('V en W'!G56:T56)</f>
        <v>0</v>
      </c>
      <c r="N56" s="463"/>
      <c r="O56" s="474">
        <f>SUM(O49:O55)</f>
        <v>172700</v>
      </c>
      <c r="P56" s="463"/>
      <c r="Q56" s="474">
        <f>SUM(Q49:Q55)</f>
        <v>166029</v>
      </c>
      <c r="R56" s="463"/>
      <c r="S56" s="474">
        <f>SUM('V en W'!M56:Z56)</f>
        <v>0</v>
      </c>
      <c r="T56" s="463"/>
      <c r="U56" s="474">
        <f>SUM('V en W'!O56:AB56)</f>
        <v>0</v>
      </c>
    </row>
    <row r="57" spans="1:22" ht="12" customHeight="1" thickTop="1">
      <c r="M57" s="463"/>
      <c r="N57" s="463"/>
      <c r="O57" s="463"/>
      <c r="P57" s="463"/>
      <c r="Q57" s="463"/>
      <c r="R57" s="463"/>
      <c r="S57" s="463"/>
      <c r="T57" s="463"/>
      <c r="U57" s="463"/>
    </row>
    <row r="58" spans="1:22" s="17" customFormat="1" ht="12" customHeight="1">
      <c r="A58" s="371" t="str">
        <f>'V en W'!A58</f>
        <v>Resultaat naar Egalisatiereserve</v>
      </c>
      <c r="B58" s="371"/>
      <c r="C58" s="371">
        <f>'V en W'!G58+'V en W'!I58</f>
        <v>-2113.9326365536544</v>
      </c>
      <c r="D58" s="372"/>
      <c r="E58" s="371">
        <f>'V en W'!K58+'V en W'!M58</f>
        <v>2345.507475692255</v>
      </c>
      <c r="F58" s="372"/>
      <c r="G58" s="371">
        <f>'V en W'!O58+'V en W'!Q58</f>
        <v>1304.6519079385325</v>
      </c>
      <c r="H58" s="372"/>
      <c r="I58" s="371">
        <f>'V en W'!S58</f>
        <v>-1495.6507470768993</v>
      </c>
      <c r="J58" s="372"/>
      <c r="K58" s="371">
        <f>'V en W'!U58</f>
        <v>0</v>
      </c>
      <c r="M58" s="475">
        <f>SUM('V en W'!G58:T58)</f>
        <v>40.576000000233762</v>
      </c>
      <c r="N58" s="476"/>
      <c r="O58" s="475">
        <v>0</v>
      </c>
      <c r="P58" s="476"/>
      <c r="Q58" s="475">
        <v>18636</v>
      </c>
      <c r="R58" s="476"/>
      <c r="S58" s="475">
        <f>SUM('V en W'!M58:Z58)</f>
        <v>1531.4780790154473</v>
      </c>
      <c r="T58" s="476"/>
      <c r="U58" s="475">
        <f>SUM('V en W'!O58:AB58)</f>
        <v>-190.99883913836675</v>
      </c>
    </row>
    <row r="59" spans="1:22" ht="12" customHeight="1"/>
    <row r="60" spans="1:22" ht="12" hidden="1" customHeight="1"/>
    <row r="61" spans="1:22" ht="3" customHeight="1"/>
    <row r="63" spans="1:22" ht="12" customHeight="1"/>
  </sheetData>
  <phoneticPr fontId="17" type="noConversion"/>
  <pageMargins left="0.59055118110236227" right="0.59055118110236227" top="0.39370078740157483" bottom="0.39370078740157483" header="0.11811023622047245" footer="0.11811023622047245"/>
  <pageSetup paperSize="9" scale="53" orientation="portrait" r:id="rId1"/>
  <headerFooter alignWithMargins="0">
    <oddFooter xml:space="preserve">&amp;C&amp;8bladzijde &amp;P&amp;10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U122"/>
  <sheetViews>
    <sheetView zoomScaleNormal="100" zoomScaleSheetLayoutView="80" workbookViewId="0">
      <pane xSplit="1" ySplit="2" topLeftCell="E3" activePane="bottomRight" state="frozen"/>
      <selection pane="topRight"/>
      <selection pane="bottomLeft"/>
      <selection pane="bottomRight" activeCell="I73" sqref="I73"/>
    </sheetView>
  </sheetViews>
  <sheetFormatPr defaultColWidth="9.140625" defaultRowHeight="15" outlineLevelRow="1"/>
  <cols>
    <col min="1" max="1" width="38.7109375" style="21" customWidth="1"/>
    <col min="2" max="9" width="17.140625" style="58" customWidth="1"/>
    <col min="10" max="10" width="2.7109375" style="58" customWidth="1"/>
    <col min="11" max="11" width="12.5703125" style="58" customWidth="1"/>
    <col min="12" max="12" width="2.7109375" style="58" customWidth="1"/>
    <col min="13" max="13" width="56.5703125" style="77" customWidth="1"/>
    <col min="14" max="14" width="23.5703125" style="21" customWidth="1"/>
    <col min="15" max="15" width="14.5703125" style="21" customWidth="1"/>
    <col min="16" max="16" width="13.140625" style="21" customWidth="1"/>
    <col min="17" max="16384" width="9.140625" style="21"/>
  </cols>
  <sheetData>
    <row r="1" spans="1:21" ht="15.75" thickBot="1"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</row>
    <row r="2" spans="1:21" ht="15.75" thickBot="1">
      <c r="A2" s="68" t="s">
        <v>72</v>
      </c>
      <c r="B2" s="70" t="str">
        <f>'V en W'!G9</f>
        <v>Vestiging 1</v>
      </c>
      <c r="C2" s="71" t="str">
        <f>'V en W'!I9</f>
        <v>Vestiging 2</v>
      </c>
      <c r="D2" s="70" t="str">
        <f>'V en W'!K9</f>
        <v>Vestiging 3</v>
      </c>
      <c r="E2" s="71" t="str">
        <f>'V en W'!M9</f>
        <v>Vestiging 4</v>
      </c>
      <c r="F2" s="71" t="str">
        <f>'V en W'!O9</f>
        <v>Vestiging 5</v>
      </c>
      <c r="G2" s="71" t="str">
        <f>'V en W'!Q9</f>
        <v>Vestiging 6</v>
      </c>
      <c r="H2" s="71" t="str">
        <f>'V en W'!S9</f>
        <v>Vestiging 7</v>
      </c>
      <c r="I2" s="71" t="str">
        <f>'V en W'!U10</f>
        <v>Organisatie</v>
      </c>
      <c r="J2" s="65"/>
      <c r="K2" s="69" t="s">
        <v>73</v>
      </c>
      <c r="L2" s="516"/>
      <c r="M2" s="78" t="s">
        <v>74</v>
      </c>
      <c r="N2" s="269" t="str">
        <f>'V en W'!X2</f>
        <v>Indexering Gemeente A</v>
      </c>
      <c r="O2" s="357">
        <f>(1+'V en W'!Y2)</f>
        <v>1.0149999999999999</v>
      </c>
      <c r="P2"/>
      <c r="Q2"/>
      <c r="R2"/>
      <c r="S2"/>
      <c r="T2"/>
      <c r="U2"/>
    </row>
    <row r="3" spans="1:21">
      <c r="A3" s="60"/>
      <c r="B3" s="72"/>
      <c r="C3" s="73"/>
      <c r="D3" s="73"/>
      <c r="E3" s="73"/>
      <c r="F3" s="73"/>
      <c r="G3" s="74"/>
      <c r="H3" s="436"/>
      <c r="I3" s="436"/>
      <c r="J3" s="75"/>
      <c r="K3" s="76"/>
      <c r="L3" s="517"/>
      <c r="M3" s="79"/>
      <c r="N3" s="269" t="str">
        <f>'V en W'!X3</f>
        <v>Indexering Gemeente B</v>
      </c>
      <c r="O3" s="357">
        <f>(1+'V en W'!Y3)</f>
        <v>1.0149999999999999</v>
      </c>
      <c r="P3"/>
      <c r="Q3"/>
      <c r="R3"/>
      <c r="S3"/>
      <c r="T3"/>
      <c r="U3"/>
    </row>
    <row r="4" spans="1:21">
      <c r="A4" s="63" t="s">
        <v>32</v>
      </c>
      <c r="B4" s="518"/>
      <c r="C4" s="519"/>
      <c r="D4" s="519"/>
      <c r="E4" s="519"/>
      <c r="F4" s="519"/>
      <c r="G4" s="520"/>
      <c r="H4" s="519"/>
      <c r="I4" s="519"/>
      <c r="J4" s="516"/>
      <c r="K4" s="67"/>
      <c r="L4" s="516"/>
      <c r="M4" s="79"/>
      <c r="N4" s="269" t="str">
        <f>'V en W'!X4</f>
        <v>Indexering Gemeente C</v>
      </c>
      <c r="O4" s="357">
        <f>(1+'V en W'!Y4)</f>
        <v>1.0149999999999999</v>
      </c>
      <c r="Q4"/>
      <c r="R4"/>
      <c r="S4"/>
      <c r="T4"/>
      <c r="U4"/>
    </row>
    <row r="5" spans="1:21" hidden="1" outlineLevel="1">
      <c r="A5" s="17" t="str">
        <f>'Gemeente A'!B12</f>
        <v>Contributie opbrengsten</v>
      </c>
      <c r="B5" s="521">
        <f>SUMIF('V en W grootboek'!$C:$C,$A5,'V en W grootboek'!D:D)</f>
        <v>80000</v>
      </c>
      <c r="C5" s="521">
        <f>SUMIF('V en W grootboek'!$C:$C,$A5,'V en W grootboek'!E:E)</f>
        <v>45000</v>
      </c>
      <c r="D5" s="521">
        <f>SUMIF('V en W grootboek'!$C:$C,$A5,'V en W grootboek'!F:F)</f>
        <v>45000</v>
      </c>
      <c r="E5" s="521">
        <f>SUMIF('V en W grootboek'!$C:$C,$A5,'V en W grootboek'!G:G)</f>
        <v>60000</v>
      </c>
      <c r="F5" s="521">
        <f>SUMIF('V en W grootboek'!$C:$C,$A5,'V en W grootboek'!H:H)</f>
        <v>40000</v>
      </c>
      <c r="G5" s="521">
        <f>SUMIF('V en W grootboek'!$C:$C,$A5,'V en W grootboek'!I:I)</f>
        <v>35000</v>
      </c>
      <c r="H5" s="522">
        <f>SUMIF('V en W grootboek'!$C:$C,$A5,'V en W grootboek'!J:J)</f>
        <v>55000</v>
      </c>
      <c r="I5" s="522">
        <f>SUMIF('V en W grootboek'!$C:$C,$A5,'V en W grootboek'!K:K)</f>
        <v>0</v>
      </c>
      <c r="J5" s="516"/>
      <c r="K5" s="67">
        <f t="shared" ref="K5:K27" si="0">SUM(B5:J5)</f>
        <v>360000</v>
      </c>
      <c r="L5" s="516"/>
      <c r="M5" s="79"/>
      <c r="N5" s="269" t="str">
        <f>'V en W'!X5</f>
        <v>Indexering Gemeente D</v>
      </c>
      <c r="O5" s="357">
        <f>(1+'V en W'!Y5)</f>
        <v>1.0149999999999999</v>
      </c>
      <c r="Q5"/>
      <c r="R5"/>
      <c r="S5"/>
      <c r="T5"/>
      <c r="U5"/>
    </row>
    <row r="6" spans="1:21" hidden="1" outlineLevel="1">
      <c r="A6" s="17" t="str">
        <f>'Gemeente A'!B13</f>
        <v>Te laat gelden</v>
      </c>
      <c r="B6" s="521">
        <f>SUMIF('V en W grootboek'!$C:$C,$A6,'V en W grootboek'!D:D)</f>
        <v>0</v>
      </c>
      <c r="C6" s="521">
        <f>SUMIF('V en W grootboek'!$C:$C,$A6,'V en W grootboek'!E:E)</f>
        <v>0</v>
      </c>
      <c r="D6" s="521">
        <f>SUMIF('V en W grootboek'!$C:$C,$A6,'V en W grootboek'!F:F)</f>
        <v>0</v>
      </c>
      <c r="E6" s="521">
        <f>SUMIF('V en W grootboek'!$C:$C,$A6,'V en W grootboek'!G:G)</f>
        <v>0</v>
      </c>
      <c r="F6" s="521">
        <f>SUMIF('V en W grootboek'!$C:$C,$A6,'V en W grootboek'!H:H)</f>
        <v>0</v>
      </c>
      <c r="G6" s="521">
        <f>SUMIF('V en W grootboek'!$C:$C,$A6,'V en W grootboek'!I:I)</f>
        <v>0</v>
      </c>
      <c r="H6" s="522">
        <f>SUMIF('V en W grootboek'!$C:$C,$A6,'V en W grootboek'!J:J)</f>
        <v>0</v>
      </c>
      <c r="I6" s="522">
        <f>SUMIF('V en W grootboek'!$C:$C,$A6,'V en W grootboek'!K:K)</f>
        <v>0</v>
      </c>
      <c r="J6" s="516"/>
      <c r="K6" s="67">
        <f t="shared" si="0"/>
        <v>0</v>
      </c>
      <c r="L6" s="516"/>
      <c r="M6" s="79"/>
      <c r="N6" s="269" t="s">
        <v>30</v>
      </c>
      <c r="O6" s="421">
        <f>(1+'V en W'!Y6)</f>
        <v>1.02</v>
      </c>
      <c r="P6" s="358"/>
      <c r="Q6"/>
      <c r="R6"/>
      <c r="S6"/>
      <c r="T6"/>
      <c r="U6"/>
    </row>
    <row r="7" spans="1:21" hidden="1" outlineLevel="1">
      <c r="A7" s="17" t="str">
        <f>'Gemeente A'!B14</f>
        <v>Overige gebruikersopbrengsten</v>
      </c>
      <c r="B7" s="521">
        <f>SUMIF('V en W grootboek'!$C:$C,$A7,'V en W grootboek'!D:D)</f>
        <v>0</v>
      </c>
      <c r="C7" s="521">
        <f>SUMIF('V en W grootboek'!$C:$C,$A7,'V en W grootboek'!E:E)</f>
        <v>0</v>
      </c>
      <c r="D7" s="521">
        <f>SUMIF('V en W grootboek'!$C:$C,$A7,'V en W grootboek'!F:F)</f>
        <v>0</v>
      </c>
      <c r="E7" s="521">
        <f>SUMIF('V en W grootboek'!$C:$C,$A7,'V en W grootboek'!G:G)</f>
        <v>0</v>
      </c>
      <c r="F7" s="521">
        <f>SUMIF('V en W grootboek'!$C:$C,$A7,'V en W grootboek'!H:H)</f>
        <v>0</v>
      </c>
      <c r="G7" s="521">
        <f>SUMIF('V en W grootboek'!$C:$C,$A7,'V en W grootboek'!I:I)</f>
        <v>0</v>
      </c>
      <c r="H7" s="522">
        <f>SUMIF('V en W grootboek'!$C:$C,$A7,'V en W grootboek'!J:J)</f>
        <v>0</v>
      </c>
      <c r="I7" s="522">
        <f>SUMIF('V en W grootboek'!$C:$C,$A7,'V en W grootboek'!K:K)</f>
        <v>0</v>
      </c>
      <c r="J7" s="516"/>
      <c r="K7" s="67">
        <f t="shared" si="0"/>
        <v>0</v>
      </c>
      <c r="L7" s="516"/>
      <c r="M7" s="79"/>
      <c r="N7" s="269" t="s">
        <v>31</v>
      </c>
      <c r="O7" s="421">
        <f>(1+'V en W'!Y7)</f>
        <v>1.04</v>
      </c>
      <c r="P7" s="358"/>
      <c r="Q7"/>
      <c r="R7"/>
      <c r="S7"/>
      <c r="T7"/>
      <c r="U7"/>
    </row>
    <row r="8" spans="1:21" s="101" customFormat="1" collapsed="1">
      <c r="A8" s="64" t="str">
        <f>'Gemeente A'!A15</f>
        <v>Gebruikers opbrengsten</v>
      </c>
      <c r="B8" s="102">
        <f t="shared" ref="B8" si="1">SUM(B5:B7)</f>
        <v>80000</v>
      </c>
      <c r="C8" s="120">
        <f t="shared" ref="C8:H8" si="2">SUM(C5:C7)</f>
        <v>45000</v>
      </c>
      <c r="D8" s="103">
        <f t="shared" si="2"/>
        <v>45000</v>
      </c>
      <c r="E8" s="120">
        <f t="shared" si="2"/>
        <v>60000</v>
      </c>
      <c r="F8" s="120">
        <f t="shared" si="2"/>
        <v>40000</v>
      </c>
      <c r="G8" s="104">
        <f t="shared" si="2"/>
        <v>35000</v>
      </c>
      <c r="H8" s="103">
        <f t="shared" si="2"/>
        <v>55000</v>
      </c>
      <c r="I8" s="103">
        <f t="shared" ref="I8" si="3">SUM(I5:I7)</f>
        <v>0</v>
      </c>
      <c r="J8" s="105"/>
      <c r="K8" s="106">
        <f t="shared" si="0"/>
        <v>360000</v>
      </c>
      <c r="L8" s="105"/>
      <c r="M8" s="505"/>
      <c r="N8" s="269"/>
      <c r="O8" s="357"/>
      <c r="P8"/>
      <c r="Q8"/>
      <c r="R8"/>
      <c r="S8"/>
      <c r="T8"/>
      <c r="U8"/>
    </row>
    <row r="9" spans="1:21" hidden="1" outlineLevel="1">
      <c r="A9" s="17" t="str">
        <f>'Gemeente A'!B16</f>
        <v>Verhuur ruimtes en gebouwen</v>
      </c>
      <c r="B9" s="521">
        <f>SUMIF('V en W grootboek'!$C:$C,$A9,'V en W grootboek'!D:D)</f>
        <v>0</v>
      </c>
      <c r="C9" s="522">
        <f>SUMIF('V en W grootboek'!$C:$C,$A9,'V en W grootboek'!E:E)</f>
        <v>0</v>
      </c>
      <c r="D9" s="522">
        <f>SUMIF('V en W grootboek'!$C:$C,$A9,'V en W grootboek'!F:F)</f>
        <v>0</v>
      </c>
      <c r="E9" s="522">
        <f>SUMIF('V en W grootboek'!$C:$C,$A9,'V en W grootboek'!G:G)</f>
        <v>0</v>
      </c>
      <c r="F9" s="522">
        <f>SUMIF('V en W grootboek'!$C:$C,$A9,'V en W grootboek'!H:H)</f>
        <v>0</v>
      </c>
      <c r="G9" s="523">
        <f>SUMIF('V en W grootboek'!$C:$C,$A9,'V en W grootboek'!I:I)</f>
        <v>0</v>
      </c>
      <c r="H9" s="522">
        <f>SUMIF('V en W grootboek'!$C:$C,$A9,'V en W grootboek'!J:J)</f>
        <v>0</v>
      </c>
      <c r="I9" s="522">
        <f>SUMIF('V en W grootboek'!$C:$C,$A9,'V en W grootboek'!K:K)</f>
        <v>0</v>
      </c>
      <c r="J9" s="516"/>
      <c r="K9" s="67">
        <f t="shared" si="0"/>
        <v>0</v>
      </c>
      <c r="L9" s="516"/>
      <c r="M9" s="79"/>
      <c r="N9"/>
      <c r="O9"/>
      <c r="P9"/>
      <c r="Q9"/>
      <c r="R9"/>
      <c r="S9"/>
      <c r="T9"/>
      <c r="U9"/>
    </row>
    <row r="10" spans="1:21" hidden="1" outlineLevel="1">
      <c r="A10" s="17" t="str">
        <f>'Gemeente A'!B17</f>
        <v>Dienstverlening scholen</v>
      </c>
      <c r="B10" s="521">
        <f>SUMIF('V en W grootboek'!$C:$C,$A10,'V en W grootboek'!D:D)</f>
        <v>0</v>
      </c>
      <c r="C10" s="522">
        <f>SUMIF('V en W grootboek'!$C:$C,$A10,'V en W grootboek'!E:E)</f>
        <v>0</v>
      </c>
      <c r="D10" s="522">
        <f>SUMIF('V en W grootboek'!$C:$C,$A10,'V en W grootboek'!F:F)</f>
        <v>0</v>
      </c>
      <c r="E10" s="522">
        <f>SUMIF('V en W grootboek'!$C:$C,$A10,'V en W grootboek'!G:G)</f>
        <v>0</v>
      </c>
      <c r="F10" s="522">
        <f>SUMIF('V en W grootboek'!$C:$C,$A10,'V en W grootboek'!H:H)</f>
        <v>0</v>
      </c>
      <c r="G10" s="523">
        <f>SUMIF('V en W grootboek'!$C:$C,$A10,'V en W grootboek'!I:I)</f>
        <v>0</v>
      </c>
      <c r="H10" s="522">
        <f>SUMIF('V en W grootboek'!$C:$C,$A10,'V en W grootboek'!J:J)</f>
        <v>0</v>
      </c>
      <c r="I10" s="522">
        <f>SUMIF('V en W grootboek'!$C:$C,$A10,'V en W grootboek'!K:K)</f>
        <v>0</v>
      </c>
      <c r="J10" s="516"/>
      <c r="K10" s="67">
        <f t="shared" si="0"/>
        <v>0</v>
      </c>
      <c r="L10" s="516"/>
      <c r="M10" s="79"/>
      <c r="R10"/>
      <c r="S10"/>
      <c r="T10"/>
      <c r="U10"/>
    </row>
    <row r="11" spans="1:21" hidden="1" outlineLevel="1">
      <c r="A11" s="17" t="str">
        <f>'Gemeente A'!B18</f>
        <v>Activiteiten / Projecten</v>
      </c>
      <c r="B11" s="521">
        <f>SUMIF('V en W grootboek'!$C:$C,$A11,'V en W grootboek'!D:D)</f>
        <v>0</v>
      </c>
      <c r="C11" s="522">
        <f>SUMIF('V en W grootboek'!$C:$C,$A11,'V en W grootboek'!E:E)</f>
        <v>0</v>
      </c>
      <c r="D11" s="522">
        <f>SUMIF('V en W grootboek'!$C:$C,$A11,'V en W grootboek'!F:F)</f>
        <v>0</v>
      </c>
      <c r="E11" s="522">
        <f>SUMIF('V en W grootboek'!$C:$C,$A11,'V en W grootboek'!G:G)</f>
        <v>0</v>
      </c>
      <c r="F11" s="522">
        <f>SUMIF('V en W grootboek'!$C:$C,$A11,'V en W grootboek'!H:H)</f>
        <v>0</v>
      </c>
      <c r="G11" s="523">
        <f>SUMIF('V en W grootboek'!$C:$C,$A11,'V en W grootboek'!I:I)</f>
        <v>0</v>
      </c>
      <c r="H11" s="522">
        <f>SUMIF('V en W grootboek'!$C:$C,$A11,'V en W grootboek'!J:J)</f>
        <v>0</v>
      </c>
      <c r="I11" s="522">
        <f>SUMIF('V en W grootboek'!$C:$C,$A11,'V en W grootboek'!K:K)</f>
        <v>0</v>
      </c>
      <c r="J11" s="516"/>
      <c r="K11" s="67">
        <f t="shared" si="0"/>
        <v>0</v>
      </c>
      <c r="L11" s="516"/>
      <c r="M11" s="79"/>
    </row>
    <row r="12" spans="1:21" hidden="1" outlineLevel="1">
      <c r="A12" s="17" t="str">
        <f>'Gemeente A'!B19</f>
        <v>Overige specifieke opbrengsten</v>
      </c>
      <c r="B12" s="521">
        <f>SUMIF('V en W grootboek'!$C:$C,$A12,'V en W grootboek'!D:D)</f>
        <v>0</v>
      </c>
      <c r="C12" s="522">
        <f>SUMIF('V en W grootboek'!$C:$C,$A12,'V en W grootboek'!E:E)</f>
        <v>0</v>
      </c>
      <c r="D12" s="522">
        <f>SUMIF('V en W grootboek'!$C:$C,$A12,'V en W grootboek'!F:F)</f>
        <v>0</v>
      </c>
      <c r="E12" s="522">
        <f>SUMIF('V en W grootboek'!$C:$C,$A12,'V en W grootboek'!G:G)</f>
        <v>0</v>
      </c>
      <c r="F12" s="522">
        <f>SUMIF('V en W grootboek'!$C:$C,$A12,'V en W grootboek'!H:H)</f>
        <v>0</v>
      </c>
      <c r="G12" s="523">
        <f>SUMIF('V en W grootboek'!$C:$C,$A12,'V en W grootboek'!I:I)</f>
        <v>0</v>
      </c>
      <c r="H12" s="522">
        <f>SUMIF('V en W grootboek'!$C:$C,$A12,'V en W grootboek'!J:J)</f>
        <v>0</v>
      </c>
      <c r="I12" s="522">
        <f>SUMIF('V en W grootboek'!$C:$C,$A12,'V en W grootboek'!K:K)</f>
        <v>0</v>
      </c>
      <c r="J12" s="516"/>
      <c r="K12" s="67">
        <f t="shared" si="0"/>
        <v>0</v>
      </c>
      <c r="L12" s="516"/>
      <c r="M12" s="79"/>
    </row>
    <row r="13" spans="1:21" s="101" customFormat="1" collapsed="1">
      <c r="A13" s="64" t="str">
        <f>'Gemeente A'!A20</f>
        <v>Specifieke opbrengsten</v>
      </c>
      <c r="B13" s="102">
        <f>SUM(B9:B12)</f>
        <v>0</v>
      </c>
      <c r="C13" s="120">
        <f t="shared" ref="C13:H13" si="4">SUM(C9:C12)</f>
        <v>0</v>
      </c>
      <c r="D13" s="103">
        <f t="shared" si="4"/>
        <v>0</v>
      </c>
      <c r="E13" s="120">
        <f t="shared" si="4"/>
        <v>0</v>
      </c>
      <c r="F13" s="120">
        <f t="shared" si="4"/>
        <v>0</v>
      </c>
      <c r="G13" s="104">
        <f t="shared" si="4"/>
        <v>0</v>
      </c>
      <c r="H13" s="103">
        <f t="shared" si="4"/>
        <v>0</v>
      </c>
      <c r="I13" s="103">
        <f t="shared" ref="I13" si="5">SUM(I9:I12)</f>
        <v>0</v>
      </c>
      <c r="J13" s="105"/>
      <c r="K13" s="106">
        <f t="shared" si="0"/>
        <v>0</v>
      </c>
      <c r="L13" s="105"/>
      <c r="M13" s="505"/>
      <c r="Q13" s="21"/>
    </row>
    <row r="14" spans="1:21" hidden="1" outlineLevel="1">
      <c r="A14" s="17" t="str">
        <f>'Gemeente A'!B21</f>
        <v>Vrije Rubriek 1</v>
      </c>
      <c r="B14" s="521">
        <f>SUMIF('V en W grootboek'!$C:$C,$A14,'V en W grootboek'!D:D)</f>
        <v>0</v>
      </c>
      <c r="C14" s="522">
        <f>SUMIF('V en W grootboek'!$C:$C,$A14,'V en W grootboek'!E:E)</f>
        <v>0</v>
      </c>
      <c r="D14" s="522">
        <f>SUMIF('V en W grootboek'!$C:$C,$A14,'V en W grootboek'!F:F)</f>
        <v>0</v>
      </c>
      <c r="E14" s="522">
        <f>SUMIF('V en W grootboek'!$C:$C,$A14,'V en W grootboek'!G:G)</f>
        <v>0</v>
      </c>
      <c r="F14" s="522">
        <f>SUMIF('V en W grootboek'!$C:$C,$A14,'V en W grootboek'!H:H)</f>
        <v>0</v>
      </c>
      <c r="G14" s="523">
        <f>SUMIF('V en W grootboek'!$C:$C,$A14,'V en W grootboek'!I:I)</f>
        <v>0</v>
      </c>
      <c r="H14" s="522">
        <f>SUMIF('V en W grootboek'!$C:$C,$A14,'V en W grootboek'!J:J)</f>
        <v>0</v>
      </c>
      <c r="I14" s="522">
        <f>SUMIF('V en W grootboek'!$C:$C,$A14,'V en W grootboek'!K:K)</f>
        <v>0</v>
      </c>
      <c r="J14" s="516"/>
      <c r="K14" s="66">
        <f t="shared" si="0"/>
        <v>0</v>
      </c>
      <c r="L14" s="516"/>
      <c r="M14" s="79"/>
    </row>
    <row r="15" spans="1:21" hidden="1" outlineLevel="1">
      <c r="A15" s="17" t="str">
        <f>'Gemeente A'!B22</f>
        <v>Vrije Rubriek 1 overig</v>
      </c>
      <c r="B15" s="521">
        <f>SUMIF('V en W grootboek'!$C:$C,$A15,'V en W grootboek'!D:D)</f>
        <v>0</v>
      </c>
      <c r="C15" s="522">
        <f>SUMIF('V en W grootboek'!$C:$C,$A15,'V en W grootboek'!E:E)</f>
        <v>0</v>
      </c>
      <c r="D15" s="522">
        <f>SUMIF('V en W grootboek'!$C:$C,$A15,'V en W grootboek'!F:F)</f>
        <v>0</v>
      </c>
      <c r="E15" s="522">
        <f>SUMIF('V en W grootboek'!$C:$C,$A15,'V en W grootboek'!G:G)</f>
        <v>0</v>
      </c>
      <c r="F15" s="522">
        <f>SUMIF('V en W grootboek'!$C:$C,$A15,'V en W grootboek'!H:H)</f>
        <v>0</v>
      </c>
      <c r="G15" s="523">
        <f>SUMIF('V en W grootboek'!$C:$C,$A15,'V en W grootboek'!I:I)</f>
        <v>0</v>
      </c>
      <c r="H15" s="522">
        <f>SUMIF('V en W grootboek'!$C:$C,$A15,'V en W grootboek'!J:J)</f>
        <v>0</v>
      </c>
      <c r="I15" s="522">
        <f>SUMIF('V en W grootboek'!$C:$C,$A15,'V en W grootboek'!K:K)</f>
        <v>0</v>
      </c>
      <c r="J15" s="516"/>
      <c r="K15" s="66">
        <f t="shared" si="0"/>
        <v>0</v>
      </c>
      <c r="L15" s="516"/>
      <c r="M15" s="79"/>
    </row>
    <row r="16" spans="1:21" s="101" customFormat="1" collapsed="1">
      <c r="A16" s="64" t="str">
        <f>'Gemeente A'!A23</f>
        <v>Omzet Vrije Rubriek 1</v>
      </c>
      <c r="B16" s="102">
        <f>SUM(B14:B15)</f>
        <v>0</v>
      </c>
      <c r="C16" s="120">
        <f t="shared" ref="C16:H16" si="6">SUM(C14:C15)</f>
        <v>0</v>
      </c>
      <c r="D16" s="103">
        <f t="shared" si="6"/>
        <v>0</v>
      </c>
      <c r="E16" s="120">
        <f t="shared" si="6"/>
        <v>0</v>
      </c>
      <c r="F16" s="120">
        <f t="shared" si="6"/>
        <v>0</v>
      </c>
      <c r="G16" s="104">
        <f t="shared" si="6"/>
        <v>0</v>
      </c>
      <c r="H16" s="103">
        <f t="shared" si="6"/>
        <v>0</v>
      </c>
      <c r="I16" s="103">
        <f t="shared" ref="I16" si="7">SUM(I14:I15)</f>
        <v>0</v>
      </c>
      <c r="J16" s="105"/>
      <c r="K16" s="106">
        <f t="shared" si="0"/>
        <v>0</v>
      </c>
      <c r="L16" s="105"/>
      <c r="M16" s="505"/>
      <c r="Q16" s="21"/>
    </row>
    <row r="17" spans="1:14" hidden="1" outlineLevel="1">
      <c r="A17" s="17" t="str">
        <f>'Gemeente A'!B24</f>
        <v>Vrije Rubriek 2</v>
      </c>
      <c r="B17" s="524">
        <f>SUMIF('V en W grootboek'!$C:$C,$A17,'V en W grootboek'!D:D)</f>
        <v>0</v>
      </c>
      <c r="C17" s="525">
        <f>SUMIF('V en W grootboek'!$C:$C,$A17,'V en W grootboek'!E:E)</f>
        <v>0</v>
      </c>
      <c r="D17" s="525">
        <f>SUMIF('V en W grootboek'!$C:$C,$A17,'V en W grootboek'!F:F)</f>
        <v>0</v>
      </c>
      <c r="E17" s="525">
        <f>SUMIF('V en W grootboek'!$C:$C,$A17,'V en W grootboek'!G:G)</f>
        <v>0</v>
      </c>
      <c r="F17" s="525">
        <f>SUMIF('V en W grootboek'!$C:$C,$A17,'V en W grootboek'!H:H)</f>
        <v>0</v>
      </c>
      <c r="G17" s="526">
        <f>SUMIF('V en W grootboek'!$C:$C,$A17,'V en W grootboek'!I:I)</f>
        <v>0</v>
      </c>
      <c r="H17" s="525">
        <f>SUMIF('V en W grootboek'!$C:$C,$A17,'V en W grootboek'!J:J)</f>
        <v>0</v>
      </c>
      <c r="I17" s="525">
        <f>SUMIF('V en W grootboek'!$C:$C,$A17,'V en W grootboek'!K:K)</f>
        <v>0</v>
      </c>
      <c r="J17" s="516"/>
      <c r="K17" s="66">
        <f t="shared" si="0"/>
        <v>0</v>
      </c>
      <c r="L17" s="516"/>
      <c r="M17" s="79"/>
    </row>
    <row r="18" spans="1:14" hidden="1" outlineLevel="1">
      <c r="A18" s="17" t="str">
        <f>'Gemeente A'!B25</f>
        <v>Vrije Rubriek 2 overig</v>
      </c>
      <c r="B18" s="524">
        <f>SUMIF('V en W grootboek'!$C:$C,$A18,'V en W grootboek'!D:D)</f>
        <v>0</v>
      </c>
      <c r="C18" s="525">
        <f>SUMIF('V en W grootboek'!$C:$C,$A18,'V en W grootboek'!E:E)</f>
        <v>0</v>
      </c>
      <c r="D18" s="525">
        <f>SUMIF('V en W grootboek'!$C:$C,$A18,'V en W grootboek'!F:F)</f>
        <v>0</v>
      </c>
      <c r="E18" s="525">
        <f>SUMIF('V en W grootboek'!$C:$C,$A18,'V en W grootboek'!G:G)</f>
        <v>0</v>
      </c>
      <c r="F18" s="525">
        <f>SUMIF('V en W grootboek'!$C:$C,$A18,'V en W grootboek'!H:H)</f>
        <v>0</v>
      </c>
      <c r="G18" s="526">
        <f>SUMIF('V en W grootboek'!$C:$C,$A18,'V en W grootboek'!I:I)</f>
        <v>0</v>
      </c>
      <c r="H18" s="525">
        <f>SUMIF('V en W grootboek'!$C:$C,$A18,'V en W grootboek'!J:J)</f>
        <v>0</v>
      </c>
      <c r="I18" s="525">
        <f>SUMIF('V en W grootboek'!$C:$C,$A18,'V en W grootboek'!K:K)</f>
        <v>0</v>
      </c>
      <c r="J18" s="516"/>
      <c r="K18" s="66">
        <f t="shared" si="0"/>
        <v>0</v>
      </c>
      <c r="L18" s="516"/>
      <c r="M18" s="79"/>
    </row>
    <row r="19" spans="1:14" s="101" customFormat="1" collapsed="1">
      <c r="A19" s="64" t="str">
        <f>'Gemeente A'!A26</f>
        <v>Omzet Vrije Rubriek 2</v>
      </c>
      <c r="B19" s="102">
        <f>SUM(B17:B18)</f>
        <v>0</v>
      </c>
      <c r="C19" s="120">
        <f t="shared" ref="C19:H19" si="8">SUM(C17:C18)</f>
        <v>0</v>
      </c>
      <c r="D19" s="103">
        <f t="shared" si="8"/>
        <v>0</v>
      </c>
      <c r="E19" s="120">
        <f t="shared" si="8"/>
        <v>0</v>
      </c>
      <c r="F19" s="120">
        <f t="shared" si="8"/>
        <v>0</v>
      </c>
      <c r="G19" s="104">
        <f t="shared" si="8"/>
        <v>0</v>
      </c>
      <c r="H19" s="103">
        <f t="shared" si="8"/>
        <v>0</v>
      </c>
      <c r="I19" s="103">
        <f t="shared" ref="I19" si="9">SUM(I17:I18)</f>
        <v>0</v>
      </c>
      <c r="J19" s="105"/>
      <c r="K19" s="106">
        <f t="shared" si="0"/>
        <v>0</v>
      </c>
      <c r="L19" s="105"/>
      <c r="M19" s="505"/>
    </row>
    <row r="20" spans="1:14" hidden="1" outlineLevel="1">
      <c r="A20" s="17" t="str">
        <f>'Gemeente A'!B27</f>
        <v>Rentebaten</v>
      </c>
      <c r="B20" s="521">
        <f>SUMIF('V en W grootboek'!$C:$C,$A20,'V en W grootboek'!D:D)</f>
        <v>0</v>
      </c>
      <c r="C20" s="522">
        <f>SUMIF('V en W grootboek'!$C:$C,$A20,'V en W grootboek'!E:E)</f>
        <v>0</v>
      </c>
      <c r="D20" s="522">
        <f>SUMIF('V en W grootboek'!$C:$C,$A20,'V en W grootboek'!F:F)</f>
        <v>0</v>
      </c>
      <c r="E20" s="522">
        <f>SUMIF('V en W grootboek'!$C:$C,$A20,'V en W grootboek'!G:G)</f>
        <v>0</v>
      </c>
      <c r="F20" s="522">
        <f>SUMIF('V en W grootboek'!$C:$C,$A20,'V en W grootboek'!H:H)</f>
        <v>0</v>
      </c>
      <c r="G20" s="523">
        <f>SUMIF('V en W grootboek'!$C:$C,$A20,'V en W grootboek'!I:I)</f>
        <v>0</v>
      </c>
      <c r="H20" s="522">
        <f>SUMIF('V en W grootboek'!$C:$C,$A20,'V en W grootboek'!J:J)</f>
        <v>0</v>
      </c>
      <c r="I20" s="522">
        <f>SUMIF('V en W grootboek'!$C:$C,$A20,'V en W grootboek'!K:K)</f>
        <v>0</v>
      </c>
      <c r="J20" s="516"/>
      <c r="K20" s="66">
        <f t="shared" si="0"/>
        <v>0</v>
      </c>
      <c r="L20" s="516"/>
      <c r="M20" s="79"/>
    </row>
    <row r="21" spans="1:14" hidden="1" outlineLevel="1">
      <c r="A21" s="17" t="str">
        <f>'Gemeente A'!B28</f>
        <v>Project baten</v>
      </c>
      <c r="B21" s="521">
        <f>SUMIF('V en W grootboek'!$C:$C,$A21,'V en W grootboek'!D:D)</f>
        <v>125000</v>
      </c>
      <c r="C21" s="522">
        <f>SUMIF('V en W grootboek'!$C:$C,$A21,'V en W grootboek'!E:E)</f>
        <v>50000</v>
      </c>
      <c r="D21" s="522">
        <f>SUMIF('V en W grootboek'!$C:$C,$A21,'V en W grootboek'!F:F)</f>
        <v>80000</v>
      </c>
      <c r="E21" s="522">
        <f>SUMIF('V en W grootboek'!$C:$C,$A21,'V en W grootboek'!G:G)</f>
        <v>90000</v>
      </c>
      <c r="F21" s="522">
        <f>SUMIF('V en W grootboek'!$C:$C,$A21,'V en W grootboek'!H:H)</f>
        <v>75000</v>
      </c>
      <c r="G21" s="523">
        <f>SUMIF('V en W grootboek'!$C:$C,$A21,'V en W grootboek'!I:I)</f>
        <v>75000</v>
      </c>
      <c r="H21" s="522">
        <f>SUMIF('V en W grootboek'!$C:$C,$A21,'V en W grootboek'!J:J)</f>
        <v>100000</v>
      </c>
      <c r="I21" s="522">
        <f>SUMIF('V en W grootboek'!$C:$C,$A21,'V en W grootboek'!K:K)</f>
        <v>0</v>
      </c>
      <c r="J21" s="516"/>
      <c r="K21" s="66">
        <f t="shared" si="0"/>
        <v>595000</v>
      </c>
      <c r="L21" s="516"/>
      <c r="M21" s="79"/>
    </row>
    <row r="22" spans="1:14" hidden="1" outlineLevel="1">
      <c r="A22" s="17" t="str">
        <f>'Gemeente A'!B29</f>
        <v>Overige baten</v>
      </c>
      <c r="B22" s="521">
        <f>SUMIF('V en W grootboek'!$C:$C,$A22,'V en W grootboek'!D:D)</f>
        <v>0</v>
      </c>
      <c r="C22" s="522">
        <f>SUMIF('V en W grootboek'!$C:$C,$A22,'V en W grootboek'!E:E)</f>
        <v>0</v>
      </c>
      <c r="D22" s="522">
        <f>SUMIF('V en W grootboek'!$C:$C,$A22,'V en W grootboek'!F:F)</f>
        <v>0</v>
      </c>
      <c r="E22" s="522">
        <f>SUMIF('V en W grootboek'!$C:$C,$A22,'V en W grootboek'!G:G)</f>
        <v>0</v>
      </c>
      <c r="F22" s="522">
        <f>SUMIF('V en W grootboek'!$C:$C,$A22,'V en W grootboek'!H:H)</f>
        <v>0</v>
      </c>
      <c r="G22" s="523">
        <f>SUMIF('V en W grootboek'!$C:$C,$A22,'V en W grootboek'!I:I)</f>
        <v>0</v>
      </c>
      <c r="H22" s="522">
        <f>SUMIF('V en W grootboek'!$C:$C,$A22,'V en W grootboek'!J:J)</f>
        <v>0</v>
      </c>
      <c r="I22" s="522">
        <f>SUMIF('V en W grootboek'!$C:$C,$A22,'V en W grootboek'!K:K)</f>
        <v>0</v>
      </c>
      <c r="J22" s="516"/>
      <c r="K22" s="66">
        <f t="shared" si="0"/>
        <v>0</v>
      </c>
      <c r="L22" s="516"/>
      <c r="M22" s="79"/>
    </row>
    <row r="23" spans="1:14" s="101" customFormat="1" collapsed="1">
      <c r="A23" s="64" t="str">
        <f>'Gemeente A'!A30</f>
        <v>Diverse baten</v>
      </c>
      <c r="B23" s="102">
        <f>SUM(B20:B22)</f>
        <v>125000</v>
      </c>
      <c r="C23" s="120">
        <f t="shared" ref="C23:H23" si="10">SUM(C20:C22)</f>
        <v>50000</v>
      </c>
      <c r="D23" s="103">
        <f t="shared" si="10"/>
        <v>80000</v>
      </c>
      <c r="E23" s="120">
        <f t="shared" si="10"/>
        <v>90000</v>
      </c>
      <c r="F23" s="120">
        <f t="shared" si="10"/>
        <v>75000</v>
      </c>
      <c r="G23" s="104">
        <f t="shared" si="10"/>
        <v>75000</v>
      </c>
      <c r="H23" s="103">
        <f t="shared" si="10"/>
        <v>100000</v>
      </c>
      <c r="I23" s="103">
        <f t="shared" ref="I23" si="11">SUM(I20:I22)</f>
        <v>0</v>
      </c>
      <c r="J23" s="105"/>
      <c r="K23" s="106">
        <f t="shared" si="0"/>
        <v>595000</v>
      </c>
      <c r="L23" s="105"/>
      <c r="M23" s="505"/>
    </row>
    <row r="24" spans="1:14" hidden="1" outlineLevel="1">
      <c r="A24" s="17" t="str">
        <f>'Gemeente A'!B31</f>
        <v>Exploitatie subsidie</v>
      </c>
      <c r="B24" s="521">
        <f>SUMIF('V en W grootboek'!$C:$C,$A24,'V en W grootboek'!D:D)</f>
        <v>1000000</v>
      </c>
      <c r="C24" s="522">
        <f>SUMIF('V en W grootboek'!$C:$C,$A24,'V en W grootboek'!E:E)</f>
        <v>250000</v>
      </c>
      <c r="D24" s="522">
        <f>SUMIF('V en W grootboek'!$C:$C,$A24,'V en W grootboek'!F:F)</f>
        <v>225000</v>
      </c>
      <c r="E24" s="522">
        <f>SUMIF('V en W grootboek'!$C:$C,$A24,'V en W grootboek'!G:G)</f>
        <v>400000</v>
      </c>
      <c r="F24" s="522">
        <f>SUMIF('V en W grootboek'!$C:$C,$A24,'V en W grootboek'!H:H)</f>
        <v>190000</v>
      </c>
      <c r="G24" s="523">
        <f>SUMIF('V en W grootboek'!$C:$C,$A24,'V en W grootboek'!I:I)</f>
        <v>160000</v>
      </c>
      <c r="H24" s="522">
        <f>SUMIF('V en W grootboek'!$C:$C,$A24,'V en W grootboek'!J:J)</f>
        <v>250000</v>
      </c>
      <c r="I24" s="522">
        <f>SUMIF('V en W grootboek'!$C:$C,$A24,'V en W grootboek'!K:K)</f>
        <v>0</v>
      </c>
      <c r="J24" s="516"/>
      <c r="K24" s="66">
        <f t="shared" si="0"/>
        <v>2475000</v>
      </c>
      <c r="L24" s="516"/>
      <c r="M24" s="79"/>
      <c r="N24" s="527"/>
    </row>
    <row r="25" spans="1:14" hidden="1" outlineLevel="1">
      <c r="A25" s="17" t="str">
        <f>'Gemeente A'!B32</f>
        <v>Project subsidie</v>
      </c>
      <c r="B25" s="521">
        <f>SUMIF('V en W grootboek'!$C:$C,$A25,'V en W grootboek'!D:D)</f>
        <v>40000</v>
      </c>
      <c r="C25" s="522">
        <f>SUMIF('V en W grootboek'!$C:$C,$A25,'V en W grootboek'!E:E)</f>
        <v>25000</v>
      </c>
      <c r="D25" s="522">
        <f>SUMIF('V en W grootboek'!$C:$C,$A25,'V en W grootboek'!F:F)</f>
        <v>25000</v>
      </c>
      <c r="E25" s="522">
        <f>SUMIF('V en W grootboek'!$C:$C,$A25,'V en W grootboek'!G:G)</f>
        <v>25000</v>
      </c>
      <c r="F25" s="522">
        <f>SUMIF('V en W grootboek'!$C:$C,$A25,'V en W grootboek'!H:H)</f>
        <v>0</v>
      </c>
      <c r="G25" s="523">
        <f>SUMIF('V en W grootboek'!$C:$C,$A25,'V en W grootboek'!I:I)</f>
        <v>0</v>
      </c>
      <c r="H25" s="522">
        <f>SUMIF('V en W grootboek'!$C:$C,$A25,'V en W grootboek'!J:J)</f>
        <v>15000</v>
      </c>
      <c r="I25" s="522">
        <f>SUMIF('V en W grootboek'!$C:$C,$A25,'V en W grootboek'!K:K)</f>
        <v>0</v>
      </c>
      <c r="J25" s="516"/>
      <c r="K25" s="66">
        <f t="shared" si="0"/>
        <v>130000</v>
      </c>
      <c r="L25" s="516"/>
      <c r="M25" s="79"/>
    </row>
    <row r="26" spans="1:14" hidden="1" outlineLevel="1">
      <c r="A26" s="17" t="str">
        <f>'Gemeente A'!B33</f>
        <v>Overige Subsidies</v>
      </c>
      <c r="B26" s="521">
        <f>SUMIF('V en W grootboek'!$C:$C,$A26,'V en W grootboek'!D:D)</f>
        <v>0</v>
      </c>
      <c r="C26" s="522">
        <f>SUMIF('V en W grootboek'!$C:$C,$A26,'V en W grootboek'!E:E)</f>
        <v>0</v>
      </c>
      <c r="D26" s="522">
        <f>SUMIF('V en W grootboek'!$C:$C,$A26,'V en W grootboek'!F:F)</f>
        <v>0</v>
      </c>
      <c r="E26" s="522">
        <f>SUMIF('V en W grootboek'!$C:$C,$A26,'V en W grootboek'!G:G)</f>
        <v>0</v>
      </c>
      <c r="F26" s="522">
        <f>SUMIF('V en W grootboek'!$C:$C,$A26,'V en W grootboek'!H:H)</f>
        <v>0</v>
      </c>
      <c r="G26" s="523">
        <f>SUMIF('V en W grootboek'!$C:$C,$A26,'V en W grootboek'!I:I)</f>
        <v>0</v>
      </c>
      <c r="H26" s="522">
        <f>SUMIF('V en W grootboek'!$C:$C,$A26,'V en W grootboek'!J:J)</f>
        <v>0</v>
      </c>
      <c r="I26" s="522">
        <f>SUMIF('V en W grootboek'!$C:$C,$A26,'V en W grootboek'!K:K)</f>
        <v>0</v>
      </c>
      <c r="J26" s="516"/>
      <c r="K26" s="66">
        <f t="shared" si="0"/>
        <v>0</v>
      </c>
      <c r="L26" s="516"/>
      <c r="M26" s="79"/>
    </row>
    <row r="27" spans="1:14" s="101" customFormat="1" collapsed="1">
      <c r="A27" s="64" t="str">
        <f>'Gemeente A'!A34</f>
        <v>Subsidies</v>
      </c>
      <c r="B27" s="102">
        <f>SUM(B24:B26)</f>
        <v>1040000</v>
      </c>
      <c r="C27" s="103">
        <f t="shared" ref="C27:H27" si="12">SUM(C24:C26)</f>
        <v>275000</v>
      </c>
      <c r="D27" s="103">
        <f t="shared" si="12"/>
        <v>250000</v>
      </c>
      <c r="E27" s="103">
        <f t="shared" si="12"/>
        <v>425000</v>
      </c>
      <c r="F27" s="103">
        <f t="shared" si="12"/>
        <v>190000</v>
      </c>
      <c r="G27" s="104">
        <f t="shared" si="12"/>
        <v>160000</v>
      </c>
      <c r="H27" s="103">
        <f t="shared" si="12"/>
        <v>265000</v>
      </c>
      <c r="I27" s="103">
        <f t="shared" ref="I27" si="13">SUM(I24:I26)</f>
        <v>0</v>
      </c>
      <c r="J27" s="105"/>
      <c r="K27" s="106">
        <f t="shared" si="0"/>
        <v>2605000</v>
      </c>
      <c r="L27" s="105"/>
      <c r="M27" s="505"/>
    </row>
    <row r="28" spans="1:14">
      <c r="A28" s="64"/>
      <c r="B28" s="528"/>
      <c r="C28" s="529"/>
      <c r="D28" s="529"/>
      <c r="E28" s="529"/>
      <c r="F28" s="529"/>
      <c r="G28" s="530"/>
      <c r="H28" s="529"/>
      <c r="I28" s="529"/>
      <c r="J28" s="516"/>
      <c r="K28" s="66"/>
      <c r="L28" s="516"/>
      <c r="M28" s="79"/>
    </row>
    <row r="29" spans="1:14" ht="15.75" thickBot="1">
      <c r="A29" s="64" t="str">
        <f>'Gemeente A'!B36</f>
        <v>BATEN</v>
      </c>
      <c r="B29" s="111">
        <f>SUM(B27,B23,B19,B16,B13,B8)</f>
        <v>1245000</v>
      </c>
      <c r="C29" s="112">
        <f t="shared" ref="C29:H29" si="14">SUM(C27,C23,C19,C16,C13,C8)</f>
        <v>370000</v>
      </c>
      <c r="D29" s="112">
        <f t="shared" si="14"/>
        <v>375000</v>
      </c>
      <c r="E29" s="112">
        <f t="shared" si="14"/>
        <v>575000</v>
      </c>
      <c r="F29" s="112">
        <f t="shared" si="14"/>
        <v>305000</v>
      </c>
      <c r="G29" s="113">
        <f t="shared" si="14"/>
        <v>270000</v>
      </c>
      <c r="H29" s="112">
        <f t="shared" si="14"/>
        <v>420000</v>
      </c>
      <c r="I29" s="112">
        <f t="shared" ref="I29" si="15">SUM(I27,I23,I19,I16,I13,I8)</f>
        <v>0</v>
      </c>
      <c r="J29" s="516"/>
      <c r="K29" s="113">
        <f>K8+K13+K23+K27+K16</f>
        <v>3560000</v>
      </c>
      <c r="L29" s="516"/>
      <c r="M29" s="79"/>
    </row>
    <row r="30" spans="1:14" ht="15.75" thickTop="1">
      <c r="A30" s="64"/>
      <c r="B30" s="518"/>
      <c r="C30" s="519"/>
      <c r="D30" s="519"/>
      <c r="E30" s="519"/>
      <c r="F30" s="519"/>
      <c r="G30" s="520"/>
      <c r="H30" s="519"/>
      <c r="I30" s="519"/>
      <c r="J30" s="516"/>
      <c r="K30" s="66"/>
      <c r="L30" s="516"/>
      <c r="M30" s="79"/>
    </row>
    <row r="31" spans="1:14">
      <c r="A31" s="63" t="s">
        <v>38</v>
      </c>
      <c r="B31" s="518"/>
      <c r="C31" s="519"/>
      <c r="D31" s="519"/>
      <c r="E31" s="519"/>
      <c r="F31" s="519"/>
      <c r="G31" s="520"/>
      <c r="H31" s="519"/>
      <c r="I31" s="519"/>
      <c r="J31" s="516"/>
      <c r="K31" s="67"/>
      <c r="L31" s="516"/>
      <c r="M31" s="79"/>
    </row>
    <row r="32" spans="1:14" hidden="1" outlineLevel="1">
      <c r="A32" s="17" t="str">
        <f>'Gemeente A'!B39</f>
        <v>Bestuurs- / RvT kosten</v>
      </c>
      <c r="B32" s="521">
        <f>SUMIF('V en W grootboek'!$C:$C,$A32,'V en W grootboek'!D:D)</f>
        <v>0</v>
      </c>
      <c r="C32" s="522">
        <f>SUMIF('V en W grootboek'!$C:$C,$A32,'V en W grootboek'!E:E)</f>
        <v>0</v>
      </c>
      <c r="D32" s="522">
        <f>SUMIF('V en W grootboek'!$C:$C,$A32,'V en W grootboek'!F:F)</f>
        <v>0</v>
      </c>
      <c r="E32" s="522">
        <f>SUMIF('V en W grootboek'!$C:$C,$A32,'V en W grootboek'!G:G)</f>
        <v>0</v>
      </c>
      <c r="F32" s="522">
        <f>SUMIF('V en W grootboek'!$C:$C,$A32,'V en W grootboek'!H:H)</f>
        <v>0</v>
      </c>
      <c r="G32" s="523">
        <f>SUMIF('V en W grootboek'!$C:$C,$A32,'V en W grootboek'!I:I)</f>
        <v>0</v>
      </c>
      <c r="H32" s="522">
        <f>SUMIF('V en W grootboek'!$C:$C,$A32,'V en W grootboek'!J:J)</f>
        <v>0</v>
      </c>
      <c r="I32" s="522">
        <f>SUMIF('V en W grootboek'!$C:$C,$A32,'V en W grootboek'!K:K)</f>
        <v>5000</v>
      </c>
      <c r="J32" s="516"/>
      <c r="K32" s="67">
        <f t="shared" ref="K32:K62" si="16">SUM(B32:J32)</f>
        <v>5000</v>
      </c>
      <c r="L32" s="516"/>
      <c r="M32" s="79"/>
    </row>
    <row r="33" spans="1:18" hidden="1" outlineLevel="1">
      <c r="A33" s="17" t="s">
        <v>75</v>
      </c>
      <c r="B33" s="521">
        <f>SUMIF('V en W grootboek'!$C:$C,$A33,'V en W grootboek'!D:D)</f>
        <v>0</v>
      </c>
      <c r="C33" s="522">
        <f>SUMIF('V en W grootboek'!$C:$C,$A33,'V en W grootboek'!E:E)</f>
        <v>0</v>
      </c>
      <c r="D33" s="522">
        <f>SUMIF('V en W grootboek'!$C:$C,$A33,'V en W grootboek'!F:F)</f>
        <v>0</v>
      </c>
      <c r="E33" s="522">
        <f>SUMIF('V en W grootboek'!$C:$C,$A33,'V en W grootboek'!G:G)</f>
        <v>0</v>
      </c>
      <c r="F33" s="522">
        <f>SUMIF('V en W grootboek'!$C:$C,$A33,'V en W grootboek'!H:H)</f>
        <v>0</v>
      </c>
      <c r="G33" s="523">
        <f>SUMIF('V en W grootboek'!$C:$C,$A33,'V en W grootboek'!I:I)</f>
        <v>0</v>
      </c>
      <c r="H33" s="522">
        <f>SUMIF('V en W grootboek'!$C:$C,$A33,'V en W grootboek'!J:J)</f>
        <v>0</v>
      </c>
      <c r="I33" s="522">
        <f>SUMIF('V en W grootboek'!$C:$C,$A33,'V en W grootboek'!K:K)</f>
        <v>10000</v>
      </c>
      <c r="J33" s="516"/>
      <c r="K33" s="67">
        <f t="shared" si="16"/>
        <v>10000</v>
      </c>
      <c r="L33" s="516"/>
      <c r="M33" s="79"/>
    </row>
    <row r="34" spans="1:18" hidden="1" outlineLevel="1">
      <c r="A34" s="17" t="str">
        <f>'Gemeente A'!B41</f>
        <v>Administratie &amp; advies</v>
      </c>
      <c r="B34" s="521">
        <f>SUMIF('V en W grootboek'!$C:$C,$A34,'V en W grootboek'!D:D)</f>
        <v>0</v>
      </c>
      <c r="C34" s="522">
        <f>SUMIF('V en W grootboek'!$C:$C,$A34,'V en W grootboek'!E:E)</f>
        <v>0</v>
      </c>
      <c r="D34" s="522">
        <f>SUMIF('V en W grootboek'!$C:$C,$A34,'V en W grootboek'!F:F)</f>
        <v>0</v>
      </c>
      <c r="E34" s="522">
        <f>SUMIF('V en W grootboek'!$C:$C,$A34,'V en W grootboek'!G:G)</f>
        <v>0</v>
      </c>
      <c r="F34" s="522">
        <f>SUMIF('V en W grootboek'!$C:$C,$A34,'V en W grootboek'!H:H)</f>
        <v>0</v>
      </c>
      <c r="G34" s="523">
        <f>SUMIF('V en W grootboek'!$C:$C,$A34,'V en W grootboek'!I:I)</f>
        <v>0</v>
      </c>
      <c r="H34" s="522">
        <f>SUMIF('V en W grootboek'!$C:$C,$A34,'V en W grootboek'!J:J)</f>
        <v>0</v>
      </c>
      <c r="I34" s="522">
        <f>SUMIF('V en W grootboek'!$C:$C,$A34,'V en W grootboek'!K:K)</f>
        <v>25000</v>
      </c>
      <c r="J34" s="516"/>
      <c r="K34" s="67">
        <f t="shared" si="16"/>
        <v>25000</v>
      </c>
      <c r="L34" s="516"/>
      <c r="M34" s="79"/>
    </row>
    <row r="35" spans="1:18" hidden="1" outlineLevel="1">
      <c r="A35" s="17" t="str">
        <f>'Gemeente A'!B42</f>
        <v>Overige bestuurskosten</v>
      </c>
      <c r="B35" s="521">
        <f>SUMIF('V en W grootboek'!$C:$C,$A35,'V en W grootboek'!D:D)</f>
        <v>0</v>
      </c>
      <c r="C35" s="522">
        <f>SUMIF('V en W grootboek'!$C:$C,$A35,'V en W grootboek'!E:E)</f>
        <v>0</v>
      </c>
      <c r="D35" s="522">
        <f>SUMIF('V en W grootboek'!$C:$C,$A35,'V en W grootboek'!F:F)</f>
        <v>0</v>
      </c>
      <c r="E35" s="522">
        <f>SUMIF('V en W grootboek'!$C:$C,$A35,'V en W grootboek'!G:G)</f>
        <v>0</v>
      </c>
      <c r="F35" s="522">
        <f>SUMIF('V en W grootboek'!$C:$C,$A35,'V en W grootboek'!H:H)</f>
        <v>0</v>
      </c>
      <c r="G35" s="523">
        <f>SUMIF('V en W grootboek'!$C:$C,$A35,'V en W grootboek'!I:I)</f>
        <v>0</v>
      </c>
      <c r="H35" s="522">
        <f>SUMIF('V en W grootboek'!$C:$C,$A35,'V en W grootboek'!J:J)</f>
        <v>0</v>
      </c>
      <c r="I35" s="522">
        <f>SUMIF('V en W grootboek'!$C:$C,$A35,'V en W grootboek'!K:K)</f>
        <v>10000</v>
      </c>
      <c r="J35" s="516"/>
      <c r="K35" s="67">
        <f t="shared" si="16"/>
        <v>10000</v>
      </c>
      <c r="L35" s="516"/>
      <c r="M35" s="79"/>
    </row>
    <row r="36" spans="1:18" s="101" customFormat="1" collapsed="1">
      <c r="A36" s="64" t="str">
        <f>'Gemeente A'!A43</f>
        <v>Bestuur en organisatie</v>
      </c>
      <c r="B36" s="107">
        <f>SUM(B32:B35)</f>
        <v>0</v>
      </c>
      <c r="C36" s="121">
        <f t="shared" ref="C36:H36" si="17">SUM(C32:C35)</f>
        <v>0</v>
      </c>
      <c r="D36" s="108">
        <f t="shared" si="17"/>
        <v>0</v>
      </c>
      <c r="E36" s="121">
        <f t="shared" si="17"/>
        <v>0</v>
      </c>
      <c r="F36" s="121">
        <f t="shared" si="17"/>
        <v>0</v>
      </c>
      <c r="G36" s="109">
        <f t="shared" si="17"/>
        <v>0</v>
      </c>
      <c r="H36" s="108">
        <f t="shared" si="17"/>
        <v>0</v>
      </c>
      <c r="I36" s="108">
        <f t="shared" ref="I36" si="18">SUM(I32:I35)</f>
        <v>50000</v>
      </c>
      <c r="J36" s="110"/>
      <c r="K36" s="106">
        <f t="shared" si="16"/>
        <v>50000</v>
      </c>
      <c r="L36" s="105"/>
      <c r="M36" s="505"/>
      <c r="P36" s="21"/>
    </row>
    <row r="37" spans="1:18" hidden="1" outlineLevel="1">
      <c r="A37" s="17" t="str">
        <f>'Gemeente A'!B44</f>
        <v>Huurkosten</v>
      </c>
      <c r="B37" s="521">
        <f>SUMIF('V en W grootboek'!$C:$C,$A37,'V en W grootboek'!D:D)</f>
        <v>165000</v>
      </c>
      <c r="C37" s="522">
        <f>SUMIF('V en W grootboek'!$C:$C,$A37,'V en W grootboek'!E:E)</f>
        <v>65000</v>
      </c>
      <c r="D37" s="522">
        <f>SUMIF('V en W grootboek'!$C:$C,$A37,'V en W grootboek'!F:F)</f>
        <v>32500</v>
      </c>
      <c r="E37" s="522">
        <f>SUMIF('V en W grootboek'!$C:$C,$A37,'V en W grootboek'!G:G)</f>
        <v>130000</v>
      </c>
      <c r="F37" s="522">
        <f>SUMIF('V en W grootboek'!$C:$C,$A37,'V en W grootboek'!H:H)</f>
        <v>26500</v>
      </c>
      <c r="G37" s="523">
        <f>SUMIF('V en W grootboek'!$C:$C,$A37,'V en W grootboek'!I:I)</f>
        <v>43000</v>
      </c>
      <c r="H37" s="522">
        <f>SUMIF('V en W grootboek'!$C:$C,$A37,'V en W grootboek'!J:J)</f>
        <v>55000</v>
      </c>
      <c r="I37" s="522">
        <f>SUMIF('V en W grootboek'!$C:$C,$A37,'V en W grootboek'!K:K)</f>
        <v>0</v>
      </c>
      <c r="J37" s="516"/>
      <c r="K37" s="67">
        <f t="shared" si="16"/>
        <v>517000</v>
      </c>
      <c r="L37" s="516"/>
      <c r="M37" s="79"/>
      <c r="Q37" s="402"/>
      <c r="R37" s="403"/>
    </row>
    <row r="38" spans="1:18" hidden="1" outlineLevel="1">
      <c r="A38" s="17" t="str">
        <f>'Gemeente A'!B45</f>
        <v>Onderhoudskosten</v>
      </c>
      <c r="B38" s="521">
        <f>SUMIF('V en W grootboek'!$C:$C,$A38,'V en W grootboek'!D:D)</f>
        <v>0</v>
      </c>
      <c r="C38" s="522">
        <f>SUMIF('V en W grootboek'!$C:$C,$A38,'V en W grootboek'!E:E)</f>
        <v>0</v>
      </c>
      <c r="D38" s="522">
        <f>SUMIF('V en W grootboek'!$C:$C,$A38,'V en W grootboek'!F:F)</f>
        <v>0</v>
      </c>
      <c r="E38" s="522">
        <f>SUMIF('V en W grootboek'!$C:$C,$A38,'V en W grootboek'!G:G)</f>
        <v>0</v>
      </c>
      <c r="F38" s="522">
        <f>SUMIF('V en W grootboek'!$C:$C,$A38,'V en W grootboek'!H:H)</f>
        <v>0</v>
      </c>
      <c r="G38" s="523">
        <f>SUMIF('V en W grootboek'!$C:$C,$A38,'V en W grootboek'!I:I)</f>
        <v>0</v>
      </c>
      <c r="H38" s="522">
        <f>SUMIF('V en W grootboek'!$C:$C,$A38,'V en W grootboek'!J:J)</f>
        <v>0</v>
      </c>
      <c r="I38" s="522">
        <f>SUMIF('V en W grootboek'!$C:$C,$A38,'V en W grootboek'!K:K)</f>
        <v>0</v>
      </c>
      <c r="J38" s="516"/>
      <c r="K38" s="67">
        <f t="shared" si="16"/>
        <v>0</v>
      </c>
      <c r="L38" s="516"/>
      <c r="M38" s="79"/>
    </row>
    <row r="39" spans="1:18" hidden="1" outlineLevel="1">
      <c r="A39" s="17" t="str">
        <f>'Gemeente A'!B46</f>
        <v>Afschrijving gebouwen &amp; inventaris</v>
      </c>
      <c r="B39" s="521">
        <f>SUMIF('V en W grootboek'!$C:$C,$A39,'V en W grootboek'!D:D)</f>
        <v>0</v>
      </c>
      <c r="C39" s="522">
        <f>SUMIF('V en W grootboek'!$C:$C,$A39,'V en W grootboek'!E:E)</f>
        <v>0</v>
      </c>
      <c r="D39" s="522">
        <f>SUMIF('V en W grootboek'!$C:$C,$A39,'V en W grootboek'!F:F)</f>
        <v>0</v>
      </c>
      <c r="E39" s="522">
        <f>SUMIF('V en W grootboek'!$C:$C,$A39,'V en W grootboek'!G:G)</f>
        <v>0</v>
      </c>
      <c r="F39" s="522">
        <f>SUMIF('V en W grootboek'!$C:$C,$A39,'V en W grootboek'!H:H)</f>
        <v>0</v>
      </c>
      <c r="G39" s="523">
        <f>SUMIF('V en W grootboek'!$C:$C,$A39,'V en W grootboek'!I:I)</f>
        <v>0</v>
      </c>
      <c r="H39" s="522">
        <f>SUMIF('V en W grootboek'!$C:$C,$A39,'V en W grootboek'!J:J)</f>
        <v>0</v>
      </c>
      <c r="I39" s="522">
        <f>SUMIF('V en W grootboek'!$C:$C,$A39,'V en W grootboek'!K:K)</f>
        <v>0</v>
      </c>
      <c r="J39" s="516"/>
      <c r="K39" s="67">
        <f t="shared" si="16"/>
        <v>0</v>
      </c>
      <c r="L39" s="516"/>
      <c r="M39" s="79"/>
    </row>
    <row r="40" spans="1:18" hidden="1" outlineLevel="1">
      <c r="A40" s="17" t="str">
        <f>'Gemeente A'!B47</f>
        <v>Schoonmaakkosten</v>
      </c>
      <c r="B40" s="521">
        <f>SUMIF('V en W grootboek'!$C:$C,$A40,'V en W grootboek'!D:D)</f>
        <v>4000</v>
      </c>
      <c r="C40" s="522">
        <f>SUMIF('V en W grootboek'!$C:$C,$A40,'V en W grootboek'!E:E)</f>
        <v>2000</v>
      </c>
      <c r="D40" s="522">
        <f>SUMIF('V en W grootboek'!$C:$C,$A40,'V en W grootboek'!F:F)</f>
        <v>2000</v>
      </c>
      <c r="E40" s="522">
        <f>SUMIF('V en W grootboek'!$C:$C,$A40,'V en W grootboek'!G:G)</f>
        <v>2500</v>
      </c>
      <c r="F40" s="522">
        <f>SUMIF('V en W grootboek'!$C:$C,$A40,'V en W grootboek'!H:H)</f>
        <v>2000</v>
      </c>
      <c r="G40" s="523">
        <f>SUMIF('V en W grootboek'!$C:$C,$A40,'V en W grootboek'!I:I)</f>
        <v>1500</v>
      </c>
      <c r="H40" s="522">
        <f>SUMIF('V en W grootboek'!$C:$C,$A40,'V en W grootboek'!J:J)</f>
        <v>1500</v>
      </c>
      <c r="I40" s="522">
        <f>SUMIF('V en W grootboek'!$C:$C,$A40,'V en W grootboek'!K:K)</f>
        <v>0</v>
      </c>
      <c r="J40" s="516"/>
      <c r="K40" s="67">
        <f t="shared" si="16"/>
        <v>15500</v>
      </c>
      <c r="L40" s="516"/>
      <c r="M40" s="79"/>
    </row>
    <row r="41" spans="1:18" hidden="1" outlineLevel="1">
      <c r="A41" s="17" t="str">
        <f>'Gemeente A'!B48</f>
        <v>Energiekosten</v>
      </c>
      <c r="B41" s="521">
        <f>SUMIF('V en W grootboek'!$C:$C,$A41,'V en W grootboek'!D:D)</f>
        <v>4000</v>
      </c>
      <c r="C41" s="522">
        <f>SUMIF('V en W grootboek'!$C:$C,$A41,'V en W grootboek'!E:E)</f>
        <v>2000</v>
      </c>
      <c r="D41" s="522">
        <f>SUMIF('V en W grootboek'!$C:$C,$A41,'V en W grootboek'!F:F)</f>
        <v>2000</v>
      </c>
      <c r="E41" s="522">
        <f>SUMIF('V en W grootboek'!$C:$C,$A41,'V en W grootboek'!G:G)</f>
        <v>2500</v>
      </c>
      <c r="F41" s="522">
        <f>SUMIF('V en W grootboek'!$C:$C,$A41,'V en W grootboek'!H:H)</f>
        <v>2000</v>
      </c>
      <c r="G41" s="523">
        <f>SUMIF('V en W grootboek'!$C:$C,$A41,'V en W grootboek'!I:I)</f>
        <v>1500</v>
      </c>
      <c r="H41" s="522">
        <f>SUMIF('V en W grootboek'!$C:$C,$A41,'V en W grootboek'!J:J)</f>
        <v>1500</v>
      </c>
      <c r="I41" s="522">
        <f>SUMIF('V en W grootboek'!$C:$C,$A41,'V en W grootboek'!K:K)</f>
        <v>0</v>
      </c>
      <c r="J41" s="516"/>
      <c r="K41" s="67">
        <f t="shared" si="16"/>
        <v>15500</v>
      </c>
      <c r="L41" s="516"/>
      <c r="M41" s="79"/>
      <c r="N41" s="527"/>
    </row>
    <row r="42" spans="1:18" hidden="1" outlineLevel="1">
      <c r="A42" s="17" t="str">
        <f>'Gemeente A'!B49</f>
        <v>Belastingen huisvesting</v>
      </c>
      <c r="B42" s="521">
        <f>SUMIF('V en W grootboek'!$C:$C,$A42,'V en W grootboek'!D:D)</f>
        <v>2000</v>
      </c>
      <c r="C42" s="522">
        <f>SUMIF('V en W grootboek'!$C:$C,$A42,'V en W grootboek'!E:E)</f>
        <v>1000</v>
      </c>
      <c r="D42" s="522">
        <f>SUMIF('V en W grootboek'!$C:$C,$A42,'V en W grootboek'!F:F)</f>
        <v>1000</v>
      </c>
      <c r="E42" s="522">
        <f>SUMIF('V en W grootboek'!$C:$C,$A42,'V en W grootboek'!G:G)</f>
        <v>1500</v>
      </c>
      <c r="F42" s="522">
        <f>SUMIF('V en W grootboek'!$C:$C,$A42,'V en W grootboek'!H:H)</f>
        <v>1000</v>
      </c>
      <c r="G42" s="523">
        <f>SUMIF('V en W grootboek'!$C:$C,$A42,'V en W grootboek'!I:I)</f>
        <v>1000</v>
      </c>
      <c r="H42" s="522">
        <f>SUMIF('V en W grootboek'!$C:$C,$A42,'V en W grootboek'!J:J)</f>
        <v>1000</v>
      </c>
      <c r="I42" s="522">
        <f>SUMIF('V en W grootboek'!$C:$C,$A42,'V en W grootboek'!K:K)</f>
        <v>0</v>
      </c>
      <c r="J42" s="516"/>
      <c r="K42" s="67">
        <f t="shared" si="16"/>
        <v>8500</v>
      </c>
      <c r="L42" s="516"/>
      <c r="M42" s="79"/>
    </row>
    <row r="43" spans="1:18" hidden="1" outlineLevel="1">
      <c r="A43" s="17" t="str">
        <f>'Gemeente A'!B50</f>
        <v>Verzekeringen huisvesting</v>
      </c>
      <c r="B43" s="521">
        <f>SUMIF('V en W grootboek'!$C:$C,$A43,'V en W grootboek'!D:D)</f>
        <v>1000</v>
      </c>
      <c r="C43" s="522">
        <f>SUMIF('V en W grootboek'!$C:$C,$A43,'V en W grootboek'!E:E)</f>
        <v>500</v>
      </c>
      <c r="D43" s="522">
        <f>SUMIF('V en W grootboek'!$C:$C,$A43,'V en W grootboek'!F:F)</f>
        <v>500</v>
      </c>
      <c r="E43" s="522">
        <f>SUMIF('V en W grootboek'!$C:$C,$A43,'V en W grootboek'!G:G)</f>
        <v>500</v>
      </c>
      <c r="F43" s="522">
        <f>SUMIF('V en W grootboek'!$C:$C,$A43,'V en W grootboek'!H:H)</f>
        <v>500</v>
      </c>
      <c r="G43" s="523">
        <f>SUMIF('V en W grootboek'!$C:$C,$A43,'V en W grootboek'!I:I)</f>
        <v>500</v>
      </c>
      <c r="H43" s="522">
        <f>SUMIF('V en W grootboek'!$C:$C,$A43,'V en W grootboek'!J:J)</f>
        <v>500</v>
      </c>
      <c r="I43" s="522">
        <f>SUMIF('V en W grootboek'!$C:$C,$A43,'V en W grootboek'!K:K)</f>
        <v>0</v>
      </c>
      <c r="J43" s="516"/>
      <c r="K43" s="67">
        <f t="shared" si="16"/>
        <v>4000</v>
      </c>
      <c r="L43" s="516"/>
      <c r="M43" s="79"/>
    </row>
    <row r="44" spans="1:18" hidden="1" outlineLevel="1">
      <c r="A44" s="17" t="str">
        <f>'Gemeente A'!B51</f>
        <v>Overige kosten huisvesting</v>
      </c>
      <c r="B44" s="521">
        <f>SUMIF('V en W grootboek'!$C:$C,$A44,'V en W grootboek'!D:D)</f>
        <v>2500</v>
      </c>
      <c r="C44" s="522">
        <f>SUMIF('V en W grootboek'!$C:$C,$A44,'V en W grootboek'!E:E)</f>
        <v>2500</v>
      </c>
      <c r="D44" s="522">
        <f>SUMIF('V en W grootboek'!$C:$C,$A44,'V en W grootboek'!F:F)</f>
        <v>2500</v>
      </c>
      <c r="E44" s="522">
        <f>SUMIF('V en W grootboek'!$C:$C,$A44,'V en W grootboek'!G:G)</f>
        <v>2500</v>
      </c>
      <c r="F44" s="522">
        <f>SUMIF('V en W grootboek'!$C:$C,$A44,'V en W grootboek'!H:H)</f>
        <v>2500</v>
      </c>
      <c r="G44" s="523">
        <f>SUMIF('V en W grootboek'!$C:$C,$A44,'V en W grootboek'!I:I)</f>
        <v>2500</v>
      </c>
      <c r="H44" s="522">
        <f>SUMIF('V en W grootboek'!$C:$C,$A44,'V en W grootboek'!J:J)</f>
        <v>2500</v>
      </c>
      <c r="I44" s="522">
        <f>SUMIF('V en W grootboek'!$C:$C,$A44,'V en W grootboek'!K:K)</f>
        <v>0</v>
      </c>
      <c r="J44" s="516"/>
      <c r="K44" s="67">
        <f t="shared" si="16"/>
        <v>17500</v>
      </c>
      <c r="L44" s="516"/>
      <c r="M44" s="79"/>
    </row>
    <row r="45" spans="1:18" s="101" customFormat="1" collapsed="1">
      <c r="A45" s="64" t="str">
        <f>'Gemeente A'!A52</f>
        <v>Huisvesting</v>
      </c>
      <c r="B45" s="107">
        <f>SUM(B37:B44)</f>
        <v>178500</v>
      </c>
      <c r="C45" s="108">
        <f t="shared" ref="C45:H45" si="19">SUM(C37:C44)</f>
        <v>73000</v>
      </c>
      <c r="D45" s="108">
        <f t="shared" si="19"/>
        <v>40500</v>
      </c>
      <c r="E45" s="108">
        <f t="shared" si="19"/>
        <v>139500</v>
      </c>
      <c r="F45" s="108">
        <f t="shared" si="19"/>
        <v>34500</v>
      </c>
      <c r="G45" s="109">
        <f t="shared" si="19"/>
        <v>50000</v>
      </c>
      <c r="H45" s="108">
        <f t="shared" si="19"/>
        <v>62000</v>
      </c>
      <c r="I45" s="108">
        <f t="shared" ref="I45" si="20">SUM(I37:I44)</f>
        <v>0</v>
      </c>
      <c r="J45" s="110"/>
      <c r="K45" s="106">
        <f t="shared" si="16"/>
        <v>578000</v>
      </c>
      <c r="L45" s="105"/>
      <c r="M45" s="505"/>
      <c r="P45" s="21"/>
    </row>
    <row r="46" spans="1:18" hidden="1" outlineLevel="1">
      <c r="A46" s="17" t="str">
        <f>'Gemeente A'!B53</f>
        <v>Loonkosten Direct</v>
      </c>
      <c r="B46" s="531">
        <f>personeelsformatie!D128</f>
        <v>594255.91680000001</v>
      </c>
      <c r="C46" s="532">
        <f>personeelsformatie!D133</f>
        <v>151915.04639999999</v>
      </c>
      <c r="D46" s="532">
        <f>personeelsformatie!D144</f>
        <v>114383.09375999999</v>
      </c>
      <c r="E46" s="532">
        <f>personeelsformatie!D150</f>
        <v>217149.15456</v>
      </c>
      <c r="F46" s="532">
        <f>personeelsformatie!D162</f>
        <v>89361.792000000001</v>
      </c>
      <c r="G46" s="533">
        <f>personeelsformatie!D167</f>
        <v>121532.03712000001</v>
      </c>
      <c r="H46" s="532">
        <f>personeelsformatie!D177</f>
        <v>137617.15967999998</v>
      </c>
      <c r="I46" s="532">
        <v>0</v>
      </c>
      <c r="J46" s="534"/>
      <c r="K46" s="66">
        <f t="shared" si="16"/>
        <v>1426214.2003199998</v>
      </c>
      <c r="L46" s="516"/>
      <c r="M46" s="79"/>
      <c r="N46" s="527"/>
    </row>
    <row r="47" spans="1:18" hidden="1" outlineLevel="1">
      <c r="A47" s="17" t="str">
        <f>'Gemeente A'!B54</f>
        <v>Loonkosten Backoffice</v>
      </c>
      <c r="B47" s="531">
        <f>personeelsformatie!$D$212*'pb verdeelsleutels'!E38</f>
        <v>178115.92381439998</v>
      </c>
      <c r="C47" s="532">
        <f>personeelsformatie!$D$212*'pb verdeelsleutels'!E39</f>
        <v>40480.891775999997</v>
      </c>
      <c r="D47" s="535">
        <f>personeelsformatie!$D$212*'pb verdeelsleutels'!E40</f>
        <v>94455.41414399998</v>
      </c>
      <c r="E47" s="532">
        <f>personeelsformatie!$D$212*'pb verdeelsleutels'!E41</f>
        <v>53974.522367999998</v>
      </c>
      <c r="F47" s="535">
        <f>personeelsformatie!$D$212*('pb verdeelsleutels'!E42+'pb verdeelsleutels'!E43)</f>
        <v>78263.057433599999</v>
      </c>
      <c r="G47" s="535">
        <v>0</v>
      </c>
      <c r="H47" s="532">
        <f>personeelsformatie!$D$212*'pb verdeelsleutels'!E44</f>
        <v>94455.414144000009</v>
      </c>
      <c r="I47" s="532">
        <v>0</v>
      </c>
      <c r="J47" s="534"/>
      <c r="K47" s="66">
        <f t="shared" si="16"/>
        <v>539745.22367999994</v>
      </c>
      <c r="L47" s="516"/>
      <c r="M47" s="79"/>
      <c r="N47" s="527"/>
    </row>
    <row r="48" spans="1:18" hidden="1" outlineLevel="1">
      <c r="A48" s="17" t="str">
        <f>'Gemeente A'!B55</f>
        <v>Inzet derden</v>
      </c>
      <c r="B48" s="521">
        <f>SUMIF('V en W grootboek'!$C:$C,$A48,'V en W grootboek'!D:D)</f>
        <v>12500</v>
      </c>
      <c r="C48" s="522">
        <f>SUMIF('V en W grootboek'!$C:$C,$A48,'V en W grootboek'!E:E)</f>
        <v>6000</v>
      </c>
      <c r="D48" s="522">
        <f>SUMIF('V en W grootboek'!$C:$C,$A48,'V en W grootboek'!F:F)</f>
        <v>6000</v>
      </c>
      <c r="E48" s="522">
        <f>SUMIF('V en W grootboek'!$C:$C,$A48,'V en W grootboek'!G:G)</f>
        <v>6000</v>
      </c>
      <c r="F48" s="522">
        <f>SUMIF('V en W grootboek'!$C:$C,$A48,'V en W grootboek'!H:H)</f>
        <v>6000</v>
      </c>
      <c r="G48" s="523">
        <f>SUMIF('V en W grootboek'!$C:$C,$A48,'V en W grootboek'!I:I)</f>
        <v>6000</v>
      </c>
      <c r="H48" s="522">
        <f>SUMIF('V en W grootboek'!$C:$C,$A48,'V en W grootboek'!J:J)</f>
        <v>6000</v>
      </c>
      <c r="I48" s="522">
        <f>SUMIF('V en W grootboek'!$C:$C,$A48,'V en W grootboek'!K:K)</f>
        <v>0</v>
      </c>
      <c r="J48" s="534"/>
      <c r="K48" s="66">
        <f t="shared" si="16"/>
        <v>48500</v>
      </c>
      <c r="L48" s="516"/>
      <c r="M48" s="79"/>
      <c r="N48" s="527"/>
    </row>
    <row r="49" spans="1:15" hidden="1" outlineLevel="1">
      <c r="A49" s="17" t="str">
        <f>'Gemeente A'!B56</f>
        <v>Overige personeelskosten</v>
      </c>
      <c r="B49" s="521">
        <f>SUMIF('V en W grootboek'!$C:$C,$A49,'V en W grootboek'!D:D)</f>
        <v>1500</v>
      </c>
      <c r="C49" s="522">
        <f>SUMIF('V en W grootboek'!$C:$C,$A49,'V en W grootboek'!E:E)</f>
        <v>1500</v>
      </c>
      <c r="D49" s="522">
        <f>SUMIF('V en W grootboek'!$C:$C,$A49,'V en W grootboek'!F:F)</f>
        <v>1500</v>
      </c>
      <c r="E49" s="522">
        <f>SUMIF('V en W grootboek'!$C:$C,$A49,'V en W grootboek'!G:G)</f>
        <v>1500</v>
      </c>
      <c r="F49" s="522">
        <f>SUMIF('V en W grootboek'!$C:$C,$A49,'V en W grootboek'!H:H)</f>
        <v>1500</v>
      </c>
      <c r="G49" s="523">
        <f>SUMIF('V en W grootboek'!$C:$C,$A49,'V en W grootboek'!I:I)</f>
        <v>1500</v>
      </c>
      <c r="H49" s="522">
        <f>SUMIF('V en W grootboek'!$C:$C,$A49,'V en W grootboek'!J:J)</f>
        <v>1500</v>
      </c>
      <c r="I49" s="522">
        <f>SUMIF('V en W grootboek'!$C:$C,$A49,'V en W grootboek'!K:K)</f>
        <v>30000</v>
      </c>
      <c r="J49" s="534"/>
      <c r="K49" s="66">
        <f t="shared" si="16"/>
        <v>40500</v>
      </c>
      <c r="L49" s="516"/>
      <c r="M49" s="79"/>
    </row>
    <row r="50" spans="1:15" collapsed="1">
      <c r="A50" s="64" t="str">
        <f>'Gemeente A'!A57</f>
        <v>Personeel</v>
      </c>
      <c r="B50" s="107">
        <f t="shared" ref="B50:I50" si="21">SUM(B46:B49)</f>
        <v>786371.84061439999</v>
      </c>
      <c r="C50" s="121">
        <f t="shared" si="21"/>
        <v>199895.938176</v>
      </c>
      <c r="D50" s="108">
        <f t="shared" si="21"/>
        <v>216338.50790399997</v>
      </c>
      <c r="E50" s="121">
        <f t="shared" si="21"/>
        <v>278623.676928</v>
      </c>
      <c r="F50" s="121">
        <f t="shared" si="21"/>
        <v>175124.8494336</v>
      </c>
      <c r="G50" s="109">
        <f t="shared" si="21"/>
        <v>129032.03712000001</v>
      </c>
      <c r="H50" s="108">
        <f t="shared" si="21"/>
        <v>239572.57382399999</v>
      </c>
      <c r="I50" s="108">
        <f t="shared" si="21"/>
        <v>30000</v>
      </c>
      <c r="J50" s="534"/>
      <c r="K50" s="106">
        <f t="shared" si="16"/>
        <v>2054959.4240000001</v>
      </c>
      <c r="L50" s="516"/>
      <c r="M50" s="79"/>
    </row>
    <row r="51" spans="1:15" hidden="1" outlineLevel="1">
      <c r="A51" s="17" t="str">
        <f>'Gemeente A'!B58</f>
        <v>Financiële administratie</v>
      </c>
      <c r="B51" s="521">
        <f>SUMIF('V en W grootboek'!$C:$C,$A51,'V en W grootboek'!D:D)</f>
        <v>0</v>
      </c>
      <c r="C51" s="522">
        <f>SUMIF('V en W grootboek'!$C:$C,$A51,'V en W grootboek'!E:E)</f>
        <v>0</v>
      </c>
      <c r="D51" s="522">
        <f>SUMIF('V en W grootboek'!$C:$C,$A51,'V en W grootboek'!F:F)</f>
        <v>0</v>
      </c>
      <c r="E51" s="522">
        <f>SUMIF('V en W grootboek'!$C:$C,$A51,'V en W grootboek'!G:G)</f>
        <v>0</v>
      </c>
      <c r="F51" s="522">
        <f>SUMIF('V en W grootboek'!$C:$C,$A51,'V en W grootboek'!H:H)</f>
        <v>0</v>
      </c>
      <c r="G51" s="523">
        <f>SUMIF('V en W grootboek'!$C:$C,$A51,'V en W grootboek'!I:I)</f>
        <v>0</v>
      </c>
      <c r="H51" s="522">
        <f>SUMIF('V en W grootboek'!$C:$C,$A51,'V en W grootboek'!J:J)</f>
        <v>0</v>
      </c>
      <c r="I51" s="522">
        <f>SUMIF('V en W grootboek'!$C:$C,$A51,'V en W grootboek'!K:K)</f>
        <v>40000</v>
      </c>
      <c r="J51" s="516"/>
      <c r="K51" s="67">
        <f t="shared" si="16"/>
        <v>40000</v>
      </c>
      <c r="L51" s="516"/>
      <c r="M51" s="79"/>
      <c r="N51" s="527"/>
    </row>
    <row r="52" spans="1:15" hidden="1" outlineLevel="1">
      <c r="A52" s="17" t="str">
        <f>'Gemeente A'!B59</f>
        <v>Personeelsadministratie</v>
      </c>
      <c r="B52" s="521">
        <f>SUMIF('V en W grootboek'!$C:$C,$A52,'V en W grootboek'!D:D)</f>
        <v>0</v>
      </c>
      <c r="C52" s="522">
        <f>SUMIF('V en W grootboek'!$C:$C,$A52,'V en W grootboek'!E:E)</f>
        <v>0</v>
      </c>
      <c r="D52" s="522">
        <f>SUMIF('V en W grootboek'!$C:$C,$A52,'V en W grootboek'!F:F)</f>
        <v>0</v>
      </c>
      <c r="E52" s="522">
        <f>SUMIF('V en W grootboek'!$C:$C,$A52,'V en W grootboek'!G:G)</f>
        <v>0</v>
      </c>
      <c r="F52" s="522">
        <f>SUMIF('V en W grootboek'!$C:$C,$A52,'V en W grootboek'!H:H)</f>
        <v>0</v>
      </c>
      <c r="G52" s="523">
        <f>SUMIF('V en W grootboek'!$C:$C,$A52,'V en W grootboek'!I:I)</f>
        <v>0</v>
      </c>
      <c r="H52" s="522">
        <f>SUMIF('V en W grootboek'!$C:$C,$A52,'V en W grootboek'!J:J)</f>
        <v>0</v>
      </c>
      <c r="I52" s="522">
        <f>SUMIF('V en W grootboek'!$C:$C,$A52,'V en W grootboek'!K:K)</f>
        <v>15000</v>
      </c>
      <c r="J52" s="516"/>
      <c r="K52" s="67">
        <f t="shared" si="16"/>
        <v>15000</v>
      </c>
      <c r="L52" s="516"/>
      <c r="M52" s="79"/>
    </row>
    <row r="53" spans="1:15" hidden="1" outlineLevel="1">
      <c r="A53" s="17" t="str">
        <f>'Gemeente A'!B60</f>
        <v>Lenersadministratie</v>
      </c>
      <c r="B53" s="521">
        <f>SUMIF('V en W grootboek'!$C:$C,$A53,'V en W grootboek'!D:D)</f>
        <v>0</v>
      </c>
      <c r="C53" s="522">
        <f>SUMIF('V en W grootboek'!$C:$C,$A53,'V en W grootboek'!E:E)</f>
        <v>0</v>
      </c>
      <c r="D53" s="522">
        <f>SUMIF('V en W grootboek'!$C:$C,$A53,'V en W grootboek'!F:F)</f>
        <v>0</v>
      </c>
      <c r="E53" s="522">
        <f>SUMIF('V en W grootboek'!$C:$C,$A53,'V en W grootboek'!G:G)</f>
        <v>0</v>
      </c>
      <c r="F53" s="522">
        <f>SUMIF('V en W grootboek'!$C:$C,$A53,'V en W grootboek'!H:H)</f>
        <v>0</v>
      </c>
      <c r="G53" s="523">
        <f>SUMIF('V en W grootboek'!$C:$C,$A53,'V en W grootboek'!I:I)</f>
        <v>0</v>
      </c>
      <c r="H53" s="522">
        <f>SUMIF('V en W grootboek'!$C:$C,$A53,'V en W grootboek'!J:J)</f>
        <v>0</v>
      </c>
      <c r="I53" s="522">
        <f>SUMIF('V en W grootboek'!$C:$C,$A53,'V en W grootboek'!K:K)</f>
        <v>25000</v>
      </c>
      <c r="J53" s="516"/>
      <c r="K53" s="67">
        <f t="shared" si="16"/>
        <v>25000</v>
      </c>
      <c r="L53" s="516"/>
      <c r="M53" s="79"/>
    </row>
    <row r="54" spans="1:15" hidden="1" outlineLevel="1">
      <c r="A54" s="17" t="str">
        <f>'Gemeente A'!B61</f>
        <v>Overige administratiekosten</v>
      </c>
      <c r="B54" s="521">
        <f>SUMIF('V en W grootboek'!$C:$C,$A54,'V en W grootboek'!D:D)</f>
        <v>0</v>
      </c>
      <c r="C54" s="522">
        <f>SUMIF('V en W grootboek'!$C:$C,$A54,'V en W grootboek'!E:E)</f>
        <v>0</v>
      </c>
      <c r="D54" s="522">
        <f>SUMIF('V en W grootboek'!$C:$C,$A54,'V en W grootboek'!F:F)</f>
        <v>0</v>
      </c>
      <c r="E54" s="522">
        <f>SUMIF('V en W grootboek'!$C:$C,$A54,'V en W grootboek'!G:G)</f>
        <v>0</v>
      </c>
      <c r="F54" s="522">
        <f>SUMIF('V en W grootboek'!$C:$C,$A54,'V en W grootboek'!H:H)</f>
        <v>0</v>
      </c>
      <c r="G54" s="523">
        <f>SUMIF('V en W grootboek'!$C:$C,$A54,'V en W grootboek'!I:I)</f>
        <v>0</v>
      </c>
      <c r="H54" s="522">
        <f>SUMIF('V en W grootboek'!$C:$C,$A54,'V en W grootboek'!J:J)</f>
        <v>0</v>
      </c>
      <c r="I54" s="522">
        <f>SUMIF('V en W grootboek'!$C:$C,$A54,'V en W grootboek'!K:K)</f>
        <v>35000</v>
      </c>
      <c r="J54" s="516"/>
      <c r="K54" s="67">
        <f t="shared" si="16"/>
        <v>35000</v>
      </c>
      <c r="L54" s="516"/>
      <c r="M54" s="79"/>
    </row>
    <row r="55" spans="1:15" collapsed="1">
      <c r="A55" s="64" t="str">
        <f>'Gemeente A'!A62</f>
        <v>Administratie</v>
      </c>
      <c r="B55" s="119">
        <f>SUM(B51:B54)</f>
        <v>0</v>
      </c>
      <c r="C55" s="121">
        <f t="shared" ref="C55:H55" si="22">SUM(C51:C54)</f>
        <v>0</v>
      </c>
      <c r="D55" s="121">
        <f t="shared" si="22"/>
        <v>0</v>
      </c>
      <c r="E55" s="121">
        <f t="shared" si="22"/>
        <v>0</v>
      </c>
      <c r="F55" s="121">
        <f t="shared" si="22"/>
        <v>0</v>
      </c>
      <c r="G55" s="122">
        <f t="shared" si="22"/>
        <v>0</v>
      </c>
      <c r="H55" s="121">
        <f t="shared" si="22"/>
        <v>0</v>
      </c>
      <c r="I55" s="121">
        <f t="shared" ref="I55" si="23">SUM(I51:I54)</f>
        <v>115000</v>
      </c>
      <c r="J55" s="110"/>
      <c r="K55" s="106">
        <f t="shared" si="16"/>
        <v>115000</v>
      </c>
      <c r="L55" s="516"/>
      <c r="M55" s="79"/>
    </row>
    <row r="56" spans="1:15">
      <c r="A56" s="64" t="str">
        <f>'Gemeente A'!A63</f>
        <v>Transport</v>
      </c>
      <c r="B56" s="404">
        <f>SUMIF('V en W grootboek'!$C:$C,$A56,'V en W grootboek'!D:D)</f>
        <v>0</v>
      </c>
      <c r="C56" s="405">
        <f>SUMIF('V en W grootboek'!$C:$C,$A56,'V en W grootboek'!E:E)</f>
        <v>0</v>
      </c>
      <c r="D56" s="405">
        <f>SUMIF('V en W grootboek'!$C:$C,$A56,'V en W grootboek'!F:F)</f>
        <v>0</v>
      </c>
      <c r="E56" s="405">
        <f>SUMIF('V en W grootboek'!$C:$C,$A56,'V en W grootboek'!G:G)</f>
        <v>0</v>
      </c>
      <c r="F56" s="405">
        <f>SUMIF('V en W grootboek'!$C:$C,$A56,'V en W grootboek'!H:H)</f>
        <v>0</v>
      </c>
      <c r="G56" s="406">
        <f>SUMIF('V en W grootboek'!$C:$C,$A56,'V en W grootboek'!I:I)</f>
        <v>0</v>
      </c>
      <c r="H56" s="405">
        <f>SUMIF('V en W grootboek'!$C:$C,$A56,'V en W grootboek'!J:J)</f>
        <v>0</v>
      </c>
      <c r="I56" s="405">
        <f>SUMIF('V en W grootboek'!$C:$C,$A56,'V en W grootboek'!K:K)</f>
        <v>10000</v>
      </c>
      <c r="J56" s="110"/>
      <c r="K56" s="106">
        <f t="shared" si="16"/>
        <v>10000</v>
      </c>
      <c r="L56" s="516"/>
      <c r="M56" s="79"/>
      <c r="O56" s="527"/>
    </row>
    <row r="57" spans="1:15" hidden="1" outlineLevel="1">
      <c r="A57" s="17" t="str">
        <f>'Gemeente A'!B64</f>
        <v>Kantoor &amp; Onderhoud</v>
      </c>
      <c r="B57" s="521">
        <f>SUMIF('V en W grootboek'!$C:$C,$A57,'V en W grootboek'!D:D)</f>
        <v>7500</v>
      </c>
      <c r="C57" s="522">
        <f>SUMIF('V en W grootboek'!$C:$C,$A57,'V en W grootboek'!E:E)</f>
        <v>5000</v>
      </c>
      <c r="D57" s="522">
        <f>SUMIF('V en W grootboek'!$C:$C,$A57,'V en W grootboek'!F:F)</f>
        <v>4000</v>
      </c>
      <c r="E57" s="522">
        <f>SUMIF('V en W grootboek'!$C:$C,$A57,'V en W grootboek'!G:G)</f>
        <v>7500</v>
      </c>
      <c r="F57" s="522">
        <f>SUMIF('V en W grootboek'!$C:$C,$A57,'V en W grootboek'!H:H)</f>
        <v>5000</v>
      </c>
      <c r="G57" s="523">
        <f>SUMIF('V en W grootboek'!$C:$C,$A57,'V en W grootboek'!I:I)</f>
        <v>4000</v>
      </c>
      <c r="H57" s="522">
        <f>SUMIF('V en W grootboek'!$C:$C,$A57,'V en W grootboek'!J:J)</f>
        <v>2500</v>
      </c>
      <c r="I57" s="522">
        <f>SUMIF('V en W grootboek'!$C:$C,$A57,'V en W grootboek'!K:K)</f>
        <v>50000</v>
      </c>
      <c r="J57" s="534"/>
      <c r="K57" s="66">
        <f t="shared" si="16"/>
        <v>85500</v>
      </c>
      <c r="L57" s="516"/>
      <c r="M57" s="79"/>
      <c r="N57" s="527"/>
    </row>
    <row r="58" spans="1:15" hidden="1" outlineLevel="1">
      <c r="A58" s="17" t="str">
        <f>'Gemeente A'!B65</f>
        <v>Bibliotheekautomatisering</v>
      </c>
      <c r="B58" s="521">
        <f>SUMIF('V en W grootboek'!$C:$C,$A58,'V en W grootboek'!D:D)</f>
        <v>7500</v>
      </c>
      <c r="C58" s="522">
        <f>SUMIF('V en W grootboek'!$C:$C,$A58,'V en W grootboek'!E:E)</f>
        <v>5000</v>
      </c>
      <c r="D58" s="522">
        <f>SUMIF('V en W grootboek'!$C:$C,$A58,'V en W grootboek'!F:F)</f>
        <v>4000</v>
      </c>
      <c r="E58" s="522">
        <f>SUMIF('V en W grootboek'!$C:$C,$A58,'V en W grootboek'!G:G)</f>
        <v>7500</v>
      </c>
      <c r="F58" s="522">
        <f>SUMIF('V en W grootboek'!$C:$C,$A58,'V en W grootboek'!H:H)</f>
        <v>5000</v>
      </c>
      <c r="G58" s="523">
        <f>SUMIF('V en W grootboek'!$C:$C,$A58,'V en W grootboek'!I:I)</f>
        <v>4000</v>
      </c>
      <c r="H58" s="522">
        <f>SUMIF('V en W grootboek'!$C:$C,$A58,'V en W grootboek'!J:J)</f>
        <v>2500</v>
      </c>
      <c r="I58" s="522">
        <f>SUMIF('V en W grootboek'!$C:$C,$A58,'V en W grootboek'!K:K)</f>
        <v>35000</v>
      </c>
      <c r="J58" s="534"/>
      <c r="K58" s="66">
        <f t="shared" si="16"/>
        <v>70500</v>
      </c>
      <c r="L58" s="516"/>
      <c r="M58" s="79"/>
      <c r="N58" s="527"/>
    </row>
    <row r="59" spans="1:15" hidden="1" outlineLevel="1">
      <c r="A59" s="17" t="str">
        <f>'Gemeente A'!B66</f>
        <v>Afschrijving automatisering</v>
      </c>
      <c r="B59" s="521">
        <f>SUMIF('V en W grootboek'!$C:$C,$A59,'V en W grootboek'!D:D)</f>
        <v>0</v>
      </c>
      <c r="C59" s="522">
        <f>SUMIF('V en W grootboek'!$C:$C,$A59,'V en W grootboek'!E:E)</f>
        <v>0</v>
      </c>
      <c r="D59" s="522">
        <f>SUMIF('V en W grootboek'!$C:$C,$A59,'V en W grootboek'!F:F)</f>
        <v>0</v>
      </c>
      <c r="E59" s="522">
        <f>SUMIF('V en W grootboek'!$C:$C,$A59,'V en W grootboek'!G:G)</f>
        <v>0</v>
      </c>
      <c r="F59" s="522">
        <f>SUMIF('V en W grootboek'!$C:$C,$A59,'V en W grootboek'!H:H)</f>
        <v>0</v>
      </c>
      <c r="G59" s="523">
        <f>SUMIF('V en W grootboek'!$C:$C,$A59,'V en W grootboek'!I:I)</f>
        <v>0</v>
      </c>
      <c r="H59" s="522">
        <f>SUMIF('V en W grootboek'!$C:$C,$A59,'V en W grootboek'!J:J)</f>
        <v>0</v>
      </c>
      <c r="I59" s="522">
        <f>SUMIF('V en W grootboek'!$C:$C,$A59,'V en W grootboek'!K:K)</f>
        <v>0</v>
      </c>
      <c r="J59" s="534"/>
      <c r="K59" s="66">
        <f t="shared" si="16"/>
        <v>0</v>
      </c>
      <c r="L59" s="516"/>
      <c r="M59" s="79"/>
      <c r="N59" s="527"/>
    </row>
    <row r="60" spans="1:15" hidden="1" outlineLevel="1">
      <c r="A60" s="17" t="str">
        <f>'Gemeente A'!B67</f>
        <v>Overige automatiseringskosten</v>
      </c>
      <c r="B60" s="521">
        <f>SUMIF('V en W grootboek'!$C:$C,$A60,'V en W grootboek'!D:D)</f>
        <v>500</v>
      </c>
      <c r="C60" s="522">
        <f>SUMIF('V en W grootboek'!$C:$C,$A60,'V en W grootboek'!E:E)</f>
        <v>500</v>
      </c>
      <c r="D60" s="522">
        <f>SUMIF('V en W grootboek'!$C:$C,$A60,'V en W grootboek'!F:F)</f>
        <v>500</v>
      </c>
      <c r="E60" s="522">
        <f>SUMIF('V en W grootboek'!$C:$C,$A60,'V en W grootboek'!G:G)</f>
        <v>500</v>
      </c>
      <c r="F60" s="522">
        <f>SUMIF('V en W grootboek'!$C:$C,$A60,'V en W grootboek'!H:H)</f>
        <v>500</v>
      </c>
      <c r="G60" s="523">
        <f>SUMIF('V en W grootboek'!$C:$C,$A60,'V en W grootboek'!I:I)</f>
        <v>500</v>
      </c>
      <c r="H60" s="522">
        <f>SUMIF('V en W grootboek'!$C:$C,$A60,'V en W grootboek'!J:J)</f>
        <v>500</v>
      </c>
      <c r="I60" s="522">
        <f>SUMIF('V en W grootboek'!$C:$C,$A60,'V en W grootboek'!K:K)</f>
        <v>40000</v>
      </c>
      <c r="J60" s="534"/>
      <c r="K60" s="66">
        <f t="shared" si="16"/>
        <v>43500</v>
      </c>
      <c r="L60" s="516"/>
      <c r="M60" s="79"/>
      <c r="N60" s="527"/>
    </row>
    <row r="61" spans="1:15" collapsed="1">
      <c r="A61" s="64" t="str">
        <f>'Gemeente A'!A68</f>
        <v>Automatisering</v>
      </c>
      <c r="B61" s="107">
        <f>SUM(B57:B60)</f>
        <v>15500</v>
      </c>
      <c r="C61" s="108">
        <f t="shared" ref="C61:H61" si="24">SUM(C57:C60)</f>
        <v>10500</v>
      </c>
      <c r="D61" s="108">
        <f t="shared" si="24"/>
        <v>8500</v>
      </c>
      <c r="E61" s="108">
        <f t="shared" si="24"/>
        <v>15500</v>
      </c>
      <c r="F61" s="108">
        <f t="shared" si="24"/>
        <v>10500</v>
      </c>
      <c r="G61" s="109">
        <f t="shared" si="24"/>
        <v>8500</v>
      </c>
      <c r="H61" s="108">
        <f t="shared" si="24"/>
        <v>5500</v>
      </c>
      <c r="I61" s="108">
        <f t="shared" ref="I61" si="25">SUM(I57:I60)</f>
        <v>125000</v>
      </c>
      <c r="J61" s="110"/>
      <c r="K61" s="106">
        <f t="shared" si="16"/>
        <v>199500</v>
      </c>
      <c r="L61" s="516"/>
      <c r="M61" s="79"/>
      <c r="N61" s="527"/>
    </row>
    <row r="62" spans="1:15" hidden="1" outlineLevel="1">
      <c r="A62" s="17" t="str">
        <f>'Gemeente A'!B69</f>
        <v>Media</v>
      </c>
      <c r="B62" s="521">
        <f>SUMIF('V en W grootboek'!$C:$C,$A62,'V en W grootboek'!D:D)</f>
        <v>45000</v>
      </c>
      <c r="C62" s="522">
        <f>SUMIF('V en W grootboek'!$C:$C,$A62,'V en W grootboek'!E:E)</f>
        <v>17000</v>
      </c>
      <c r="D62" s="522">
        <f>SUMIF('V en W grootboek'!$C:$C,$A62,'V en W grootboek'!F:F)</f>
        <v>11000</v>
      </c>
      <c r="E62" s="522">
        <f>SUMIF('V en W grootboek'!$C:$C,$A62,'V en W grootboek'!G:G)</f>
        <v>29000</v>
      </c>
      <c r="F62" s="522">
        <f>SUMIF('V en W grootboek'!$C:$C,$A62,'V en W grootboek'!H:H)</f>
        <v>17500</v>
      </c>
      <c r="G62" s="523">
        <f>SUMIF('V en W grootboek'!$C:$C,$A62,'V en W grootboek'!I:I)</f>
        <v>12000</v>
      </c>
      <c r="H62" s="522">
        <f>SUMIF('V en W grootboek'!$C:$C,$A62,'V en W grootboek'!J:J)</f>
        <v>6500</v>
      </c>
      <c r="I62" s="522">
        <f>SUMIF('V en W grootboek'!$C:$C,$A62,'V en W grootboek'!K:K)</f>
        <v>0</v>
      </c>
      <c r="J62" s="534"/>
      <c r="K62" s="66">
        <f t="shared" si="16"/>
        <v>138000</v>
      </c>
      <c r="L62" s="516"/>
      <c r="M62" s="79"/>
      <c r="N62" s="527"/>
    </row>
    <row r="63" spans="1:15" hidden="1" outlineLevel="1">
      <c r="A63" s="17" t="str">
        <f>'Gemeente A'!B70</f>
        <v>Tijdschriften &amp; Abonnementen</v>
      </c>
      <c r="B63" s="521">
        <f>SUMIF('V en W grootboek'!$C:$C,$A63,'V en W grootboek'!D:D)</f>
        <v>10000</v>
      </c>
      <c r="C63" s="522">
        <f>SUMIF('V en W grootboek'!$C:$C,$A63,'V en W grootboek'!E:E)</f>
        <v>5000</v>
      </c>
      <c r="D63" s="522">
        <f>SUMIF('V en W grootboek'!$C:$C,$A63,'V en W grootboek'!F:F)</f>
        <v>5000</v>
      </c>
      <c r="E63" s="522">
        <f>SUMIF('V en W grootboek'!$C:$C,$A63,'V en W grootboek'!G:G)</f>
        <v>7500</v>
      </c>
      <c r="F63" s="522">
        <f>SUMIF('V en W grootboek'!$C:$C,$A63,'V en W grootboek'!H:H)</f>
        <v>5000</v>
      </c>
      <c r="G63" s="523">
        <f>SUMIF('V en W grootboek'!$C:$C,$A63,'V en W grootboek'!I:I)</f>
        <v>5000</v>
      </c>
      <c r="H63" s="522">
        <f>SUMIF('V en W grootboek'!$C:$C,$A63,'V en W grootboek'!J:J)</f>
        <v>2500</v>
      </c>
      <c r="I63" s="522">
        <f>SUMIF('V en W grootboek'!$C:$C,$A63,'V en W grootboek'!K:K)</f>
        <v>0</v>
      </c>
      <c r="J63" s="534"/>
      <c r="K63" s="66">
        <f t="shared" ref="K63:K80" si="26">SUM(B63:J63)</f>
        <v>40000</v>
      </c>
      <c r="L63" s="516"/>
      <c r="M63" s="79"/>
    </row>
    <row r="64" spans="1:15" hidden="1" outlineLevel="1">
      <c r="A64" s="17" t="str">
        <f>'Gemeente A'!B71</f>
        <v>Kosten leenrecht</v>
      </c>
      <c r="B64" s="521">
        <f>SUMIF('V en W grootboek'!$C:$C,$A64,'V en W grootboek'!D:D)</f>
        <v>15000</v>
      </c>
      <c r="C64" s="522">
        <f>SUMIF('V en W grootboek'!$C:$C,$A64,'V en W grootboek'!E:E)</f>
        <v>10000</v>
      </c>
      <c r="D64" s="522">
        <f>SUMIF('V en W grootboek'!$C:$C,$A64,'V en W grootboek'!F:F)</f>
        <v>7500</v>
      </c>
      <c r="E64" s="522">
        <f>SUMIF('V en W grootboek'!$C:$C,$A64,'V en W grootboek'!G:G)</f>
        <v>12500</v>
      </c>
      <c r="F64" s="522">
        <f>SUMIF('V en W grootboek'!$C:$C,$A64,'V en W grootboek'!H:H)</f>
        <v>10000</v>
      </c>
      <c r="G64" s="523">
        <f>SUMIF('V en W grootboek'!$C:$C,$A64,'V en W grootboek'!I:I)</f>
        <v>7500</v>
      </c>
      <c r="H64" s="522">
        <f>SUMIF('V en W grootboek'!$C:$C,$A64,'V en W grootboek'!J:J)</f>
        <v>2500</v>
      </c>
      <c r="I64" s="522">
        <f>SUMIF('V en W grootboek'!$C:$C,$A64,'V en W grootboek'!K:K)</f>
        <v>0</v>
      </c>
      <c r="J64" s="534"/>
      <c r="K64" s="66">
        <f t="shared" si="26"/>
        <v>65000</v>
      </c>
      <c r="L64" s="516"/>
      <c r="M64" s="79"/>
      <c r="N64" s="527"/>
    </row>
    <row r="65" spans="1:14" hidden="1" outlineLevel="1">
      <c r="A65" s="17" t="str">
        <f>'Gemeente A'!B72</f>
        <v>Centraal collectioneren &amp; innovatiebijdragen</v>
      </c>
      <c r="B65" s="521">
        <f>SUMIF('V en W grootboek'!$C:$C,$A65,'V en W grootboek'!D:D)</f>
        <v>0</v>
      </c>
      <c r="C65" s="522">
        <f>SUMIF('V en W grootboek'!$C:$C,$A65,'V en W grootboek'!E:E)</f>
        <v>0</v>
      </c>
      <c r="D65" s="522">
        <f>SUMIF('V en W grootboek'!$C:$C,$A65,'V en W grootboek'!F:F)</f>
        <v>0</v>
      </c>
      <c r="E65" s="522">
        <f>SUMIF('V en W grootboek'!$C:$C,$A65,'V en W grootboek'!G:G)</f>
        <v>0</v>
      </c>
      <c r="F65" s="522">
        <f>SUMIF('V en W grootboek'!$C:$C,$A65,'V en W grootboek'!H:H)</f>
        <v>0</v>
      </c>
      <c r="G65" s="523">
        <f>SUMIF('V en W grootboek'!$C:$C,$A65,'V en W grootboek'!I:I)</f>
        <v>0</v>
      </c>
      <c r="H65" s="522">
        <f>SUMIF('V en W grootboek'!$C:$C,$A65,'V en W grootboek'!J:J)</f>
        <v>0</v>
      </c>
      <c r="I65" s="522">
        <f>SUMIF('V en W grootboek'!$C:$C,$A65,'V en W grootboek'!K:K)</f>
        <v>0</v>
      </c>
      <c r="J65" s="536"/>
      <c r="K65" s="66">
        <f t="shared" si="26"/>
        <v>0</v>
      </c>
      <c r="L65" s="516"/>
      <c r="M65" s="79"/>
    </row>
    <row r="66" spans="1:14" hidden="1" outlineLevel="1">
      <c r="A66" s="17" t="str">
        <f>'Gemeente A'!B73</f>
        <v>Overige media kosten</v>
      </c>
      <c r="B66" s="521">
        <f>SUMIF('V en W grootboek'!$C:$C,$A66,'V en W grootboek'!D:D)</f>
        <v>21500</v>
      </c>
      <c r="C66" s="522">
        <f>SUMIF('V en W grootboek'!$C:$C,$A66,'V en W grootboek'!E:E)</f>
        <v>1000</v>
      </c>
      <c r="D66" s="522">
        <f>SUMIF('V en W grootboek'!$C:$C,$A66,'V en W grootboek'!F:F)</f>
        <v>1000</v>
      </c>
      <c r="E66" s="522">
        <f>SUMIF('V en W grootboek'!$C:$C,$A66,'V en W grootboek'!G:G)</f>
        <v>21000</v>
      </c>
      <c r="F66" s="522">
        <f>SUMIF('V en W grootboek'!$C:$C,$A66,'V en W grootboek'!H:H)</f>
        <v>1000</v>
      </c>
      <c r="G66" s="523">
        <f>SUMIF('V en W grootboek'!$C:$C,$A66,'V en W grootboek'!I:I)</f>
        <v>16000</v>
      </c>
      <c r="H66" s="522">
        <f>SUMIF('V en W grootboek'!$C:$C,$A66,'V en W grootboek'!J:J)</f>
        <v>6000</v>
      </c>
      <c r="I66" s="522">
        <f>SUMIF('V en W grootboek'!$C:$C,$A66,'V en W grootboek'!K:K)</f>
        <v>51500</v>
      </c>
      <c r="J66" s="534"/>
      <c r="K66" s="66">
        <f t="shared" si="26"/>
        <v>119000</v>
      </c>
      <c r="L66" s="516"/>
      <c r="M66" s="79"/>
    </row>
    <row r="67" spans="1:14" collapsed="1">
      <c r="A67" s="64" t="str">
        <f>'Gemeente A'!A74</f>
        <v>Collectie en media</v>
      </c>
      <c r="B67" s="107">
        <f t="shared" ref="B67" si="27">SUM(B62:B66)</f>
        <v>91500</v>
      </c>
      <c r="C67" s="108">
        <f t="shared" ref="C67:H67" si="28">SUM(C62:C66)</f>
        <v>33000</v>
      </c>
      <c r="D67" s="108">
        <f t="shared" si="28"/>
        <v>24500</v>
      </c>
      <c r="E67" s="108">
        <f t="shared" si="28"/>
        <v>70000</v>
      </c>
      <c r="F67" s="108">
        <f t="shared" si="28"/>
        <v>33500</v>
      </c>
      <c r="G67" s="109">
        <f t="shared" si="28"/>
        <v>40500</v>
      </c>
      <c r="H67" s="108">
        <f t="shared" si="28"/>
        <v>17500</v>
      </c>
      <c r="I67" s="108">
        <f t="shared" ref="I67" si="29">SUM(I62:I66)</f>
        <v>51500</v>
      </c>
      <c r="J67" s="110"/>
      <c r="K67" s="106">
        <f t="shared" si="26"/>
        <v>362000</v>
      </c>
      <c r="L67" s="516"/>
      <c r="M67" s="79"/>
      <c r="N67" s="401"/>
    </row>
    <row r="68" spans="1:14" hidden="1" outlineLevel="1">
      <c r="A68" s="17" t="str">
        <f>'Gemeente A'!B75</f>
        <v>Kosten activiteiten</v>
      </c>
      <c r="B68" s="521">
        <f>SUMIF('V en W grootboek'!$C:$C,$A68,'V en W grootboek'!D:D)</f>
        <v>35000</v>
      </c>
      <c r="C68" s="522">
        <f>SUMIF('V en W grootboek'!$C:$C,$A68,'V en W grootboek'!E:E)</f>
        <v>20000</v>
      </c>
      <c r="D68" s="522">
        <f>SUMIF('V en W grootboek'!$C:$C,$A68,'V en W grootboek'!F:F)</f>
        <v>15000</v>
      </c>
      <c r="E68" s="522">
        <f>SUMIF('V en W grootboek'!$C:$C,$A68,'V en W grootboek'!G:G)</f>
        <v>17500</v>
      </c>
      <c r="F68" s="522">
        <f>SUMIF('V en W grootboek'!$C:$C,$A68,'V en W grootboek'!H:H)</f>
        <v>15000</v>
      </c>
      <c r="G68" s="523">
        <f>SUMIF('V en W grootboek'!$C:$C,$A68,'V en W grootboek'!I:I)</f>
        <v>7500</v>
      </c>
      <c r="H68" s="522">
        <f>SUMIF('V en W grootboek'!$C:$C,$A68,'V en W grootboek'!J:J)</f>
        <v>10000</v>
      </c>
      <c r="I68" s="522">
        <f>SUMIF('V en W grootboek'!$C:$C,$A68,'V en W grootboek'!K:K)</f>
        <v>15000</v>
      </c>
      <c r="J68" s="534"/>
      <c r="K68" s="66">
        <f t="shared" si="26"/>
        <v>135000</v>
      </c>
      <c r="L68" s="516"/>
      <c r="M68" s="79"/>
      <c r="N68" s="527"/>
    </row>
    <row r="69" spans="1:14" hidden="1" outlineLevel="1">
      <c r="A69" s="17" t="str">
        <f>'Gemeente A'!B76</f>
        <v>Overige specifieke kosten</v>
      </c>
      <c r="B69" s="521">
        <f>SUMIF('V en W grootboek'!$C:$C,$A69,'V en W grootboek'!D:D)</f>
        <v>0</v>
      </c>
      <c r="C69" s="522">
        <f>SUMIF('V en W grootboek'!$C:$C,$A69,'V en W grootboek'!E:E)</f>
        <v>0</v>
      </c>
      <c r="D69" s="522">
        <f>SUMIF('V en W grootboek'!$C:$C,$A69,'V en W grootboek'!F:F)</f>
        <v>0</v>
      </c>
      <c r="E69" s="522">
        <f>SUMIF('V en W grootboek'!$C:$C,$A69,'V en W grootboek'!G:G)</f>
        <v>0</v>
      </c>
      <c r="F69" s="522">
        <f>SUMIF('V en W grootboek'!$C:$C,$A69,'V en W grootboek'!H:H)</f>
        <v>0</v>
      </c>
      <c r="G69" s="523">
        <f>SUMIF('V en W grootboek'!$C:$C,$A69,'V en W grootboek'!I:I)</f>
        <v>0</v>
      </c>
      <c r="H69" s="522">
        <f>SUMIF('V en W grootboek'!$C:$C,$A69,'V en W grootboek'!J:J)</f>
        <v>0</v>
      </c>
      <c r="I69" s="522">
        <f>SUMIF('V en W grootboek'!$C:$C,$A69,'V en W grootboek'!K:K)</f>
        <v>10000</v>
      </c>
      <c r="J69" s="534"/>
      <c r="K69" s="66">
        <f t="shared" si="26"/>
        <v>10000</v>
      </c>
      <c r="L69" s="516"/>
      <c r="M69" s="79"/>
    </row>
    <row r="70" spans="1:14" collapsed="1">
      <c r="A70" s="64" t="str">
        <f>'Gemeente A'!A77</f>
        <v>Specifieke kosten</v>
      </c>
      <c r="B70" s="107">
        <f>SUM(B68:B69)</f>
        <v>35000</v>
      </c>
      <c r="C70" s="108">
        <f t="shared" ref="C70:H70" si="30">SUM(C68:C69)</f>
        <v>20000</v>
      </c>
      <c r="D70" s="108">
        <f t="shared" si="30"/>
        <v>15000</v>
      </c>
      <c r="E70" s="108">
        <f t="shared" si="30"/>
        <v>17500</v>
      </c>
      <c r="F70" s="108">
        <f t="shared" si="30"/>
        <v>15000</v>
      </c>
      <c r="G70" s="109">
        <f t="shared" si="30"/>
        <v>7500</v>
      </c>
      <c r="H70" s="108">
        <f t="shared" si="30"/>
        <v>10000</v>
      </c>
      <c r="I70" s="108">
        <f t="shared" ref="I70" si="31">SUM(I68:I69)</f>
        <v>25000</v>
      </c>
      <c r="J70" s="110"/>
      <c r="K70" s="106">
        <f t="shared" si="26"/>
        <v>145000</v>
      </c>
      <c r="L70" s="516"/>
      <c r="M70" s="79"/>
    </row>
    <row r="71" spans="1:14">
      <c r="A71" s="64" t="str">
        <f>'Gemeente A'!A78</f>
        <v>Diverse kosten</v>
      </c>
      <c r="B71" s="404">
        <f>SUMIF('V en W grootboek'!$C:$C,$A71,'V en W grootboek'!D:D)</f>
        <v>0</v>
      </c>
      <c r="C71" s="404">
        <f>SUMIF('V en W grootboek'!$C:$C,$A71,'V en W grootboek'!E:E)</f>
        <v>0</v>
      </c>
      <c r="D71" s="404">
        <f>SUMIF('V en W grootboek'!$C:$C,$A71,'V en W grootboek'!F:F)</f>
        <v>0</v>
      </c>
      <c r="E71" s="407">
        <f>SUMIF('V en W grootboek'!$C:$C,$A71,'V en W grootboek'!G:G)</f>
        <v>0</v>
      </c>
      <c r="F71" s="407">
        <f>SUMIF('V en W grootboek'!$C:$C,$A71,'V en W grootboek'!H:H)</f>
        <v>0</v>
      </c>
      <c r="G71" s="408">
        <f>SUMIF('V en W grootboek'!$C:$C,$A71,'V en W grootboek'!I:I)</f>
        <v>0</v>
      </c>
      <c r="H71" s="407">
        <f>SUMIF('V en W grootboek'!$C:$C,$A71,'V en W grootboek'!J:J)</f>
        <v>0</v>
      </c>
      <c r="I71" s="407">
        <f>SUMIF('V en W grootboek'!$C:$C,$A71,'V en W grootboek'!K:K)</f>
        <v>1500</v>
      </c>
      <c r="J71" s="110"/>
      <c r="K71" s="106">
        <f t="shared" si="26"/>
        <v>1500</v>
      </c>
      <c r="L71" s="516"/>
      <c r="M71" s="79"/>
    </row>
    <row r="72" spans="1:14" hidden="1" outlineLevel="1">
      <c r="A72" s="17" t="str">
        <f>'Gemeente A'!B79</f>
        <v>Afschrijvingskosten</v>
      </c>
      <c r="B72" s="521">
        <f>SUMIF('V en W grootboek'!$C:$C,$A72,'V en W grootboek'!D:D)</f>
        <v>0</v>
      </c>
      <c r="C72" s="522">
        <f>SUMIF('V en W grootboek'!$C:$C,$A72,'V en W grootboek'!E:E)</f>
        <v>0</v>
      </c>
      <c r="D72" s="522">
        <f>SUMIF('V en W grootboek'!$C:$C,$A72,'V en W grootboek'!F:F)</f>
        <v>0</v>
      </c>
      <c r="E72" s="522">
        <f>SUMIF('V en W grootboek'!$C:$C,$A72,'V en W grootboek'!G:G)</f>
        <v>0</v>
      </c>
      <c r="F72" s="522">
        <f>SUMIF('V en W grootboek'!$C:$C,$A72,'V en W grootboek'!H:H)</f>
        <v>0</v>
      </c>
      <c r="G72" s="523">
        <f>SUMIF('V en W grootboek'!$C:$C,$A72,'V en W grootboek'!I:I)</f>
        <v>0</v>
      </c>
      <c r="H72" s="522">
        <f>SUMIF('V en W grootboek'!$C:$C,$A72,'V en W grootboek'!J:J)</f>
        <v>0</v>
      </c>
      <c r="I72" s="522">
        <f>SUMIF('V en W grootboek'!$C:$C,$A72,'V en W grootboek'!K:K)</f>
        <v>40000</v>
      </c>
      <c r="J72" s="534"/>
      <c r="K72" s="66">
        <f t="shared" si="26"/>
        <v>40000</v>
      </c>
      <c r="L72" s="516"/>
      <c r="M72" s="79"/>
    </row>
    <row r="73" spans="1:14" hidden="1" outlineLevel="1">
      <c r="A73" s="17" t="str">
        <f>'Gemeente A'!B80</f>
        <v>Bank- en rentekosten</v>
      </c>
      <c r="B73" s="521">
        <f>SUMIF('V en W grootboek'!$C:$C,$A73,'V en W grootboek'!D:D)</f>
        <v>0</v>
      </c>
      <c r="C73" s="522">
        <f>SUMIF('V en W grootboek'!$C:$C,$A73,'V en W grootboek'!E:E)</f>
        <v>0</v>
      </c>
      <c r="D73" s="522">
        <f>SUMIF('V en W grootboek'!$C:$C,$A73,'V en W grootboek'!F:F)</f>
        <v>0</v>
      </c>
      <c r="E73" s="522">
        <f>SUMIF('V en W grootboek'!$C:$C,$A73,'V en W grootboek'!G:G)</f>
        <v>0</v>
      </c>
      <c r="F73" s="522">
        <f>SUMIF('V en W grootboek'!$C:$C,$A73,'V en W grootboek'!H:H)</f>
        <v>0</v>
      </c>
      <c r="G73" s="523">
        <f>SUMIF('V en W grootboek'!$C:$C,$A73,'V en W grootboek'!I:I)</f>
        <v>0</v>
      </c>
      <c r="H73" s="522">
        <f>SUMIF('V en W grootboek'!$C:$C,$A73,'V en W grootboek'!J:J)</f>
        <v>0</v>
      </c>
      <c r="I73" s="522">
        <f>SUMIF('V en W grootboek'!$C:$C,$A73,'V en W grootboek'!K:K)</f>
        <v>4000</v>
      </c>
      <c r="J73" s="534"/>
      <c r="K73" s="66">
        <f t="shared" si="26"/>
        <v>4000</v>
      </c>
      <c r="L73" s="516"/>
      <c r="M73" s="79"/>
    </row>
    <row r="74" spans="1:14" collapsed="1">
      <c r="A74" s="64" t="str">
        <f>'Gemeente A'!A81</f>
        <v>Afschrijvingen en Rente</v>
      </c>
      <c r="B74" s="119">
        <f t="shared" ref="B74" si="32">SUM(B72:B73)</f>
        <v>0</v>
      </c>
      <c r="C74" s="121">
        <f t="shared" ref="C74:H74" si="33">SUM(C72:C73)</f>
        <v>0</v>
      </c>
      <c r="D74" s="121">
        <f t="shared" si="33"/>
        <v>0</v>
      </c>
      <c r="E74" s="121">
        <f t="shared" si="33"/>
        <v>0</v>
      </c>
      <c r="F74" s="121">
        <f t="shared" si="33"/>
        <v>0</v>
      </c>
      <c r="G74" s="122">
        <f t="shared" si="33"/>
        <v>0</v>
      </c>
      <c r="H74" s="121">
        <f t="shared" si="33"/>
        <v>0</v>
      </c>
      <c r="I74" s="121">
        <f t="shared" ref="I74" si="34">SUM(I72:I73)</f>
        <v>44000</v>
      </c>
      <c r="J74" s="110"/>
      <c r="K74" s="106">
        <f t="shared" si="26"/>
        <v>44000</v>
      </c>
      <c r="L74" s="516"/>
      <c r="M74" s="79"/>
    </row>
    <row r="75" spans="1:14" hidden="1" outlineLevel="1">
      <c r="A75" s="17" t="str">
        <f>'Gemeente A'!B82</f>
        <v>Vrije Rubriek 1</v>
      </c>
      <c r="B75" s="521">
        <f>SUMIF('V en W grootboek'!$C:$C,$A75,'V en W grootboek'!D:D)</f>
        <v>0</v>
      </c>
      <c r="C75" s="522">
        <f>SUMIF('V en W grootboek'!$C:$C,$A75,'V en W grootboek'!E:E)</f>
        <v>0</v>
      </c>
      <c r="D75" s="522">
        <f>SUMIF('V en W grootboek'!$C:$C,$A75,'V en W grootboek'!F:F)</f>
        <v>0</v>
      </c>
      <c r="E75" s="522">
        <f>SUMIF('V en W grootboek'!$C:$C,$A75,'V en W grootboek'!G:G)</f>
        <v>0</v>
      </c>
      <c r="F75" s="522">
        <f>SUMIF('V en W grootboek'!$C:$C,$A75,'V en W grootboek'!H:H)</f>
        <v>0</v>
      </c>
      <c r="G75" s="523">
        <f>SUMIF('V en W grootboek'!$C:$C,$A75,'V en W grootboek'!I:I)</f>
        <v>0</v>
      </c>
      <c r="H75" s="522">
        <f>SUMIF('V en W grootboek'!$C:$C,$A75,'V en W grootboek'!J:J)</f>
        <v>0</v>
      </c>
      <c r="I75" s="522">
        <f>SUMIF('V en W grootboek'!$C:$C,$A75,'V en W grootboek'!K:K)</f>
        <v>0</v>
      </c>
      <c r="J75" s="534"/>
      <c r="K75" s="66">
        <f t="shared" si="26"/>
        <v>0</v>
      </c>
      <c r="L75" s="516"/>
      <c r="M75" s="79"/>
    </row>
    <row r="76" spans="1:14" hidden="1" outlineLevel="1">
      <c r="A76" s="17" t="str">
        <f>'Gemeente A'!B83</f>
        <v>Vrije Rubriek 1 overig</v>
      </c>
      <c r="B76" s="521">
        <f>SUMIF('V en W grootboek'!$C:$C,$A76,'V en W grootboek'!D:D)</f>
        <v>0</v>
      </c>
      <c r="C76" s="522">
        <f>SUMIF('V en W grootboek'!$C:$C,$A76,'V en W grootboek'!E:E)</f>
        <v>0</v>
      </c>
      <c r="D76" s="522">
        <f>SUMIF('V en W grootboek'!$C:$C,$A76,'V en W grootboek'!F:F)</f>
        <v>0</v>
      </c>
      <c r="E76" s="522">
        <f>SUMIF('V en W grootboek'!$C:$C,$A76,'V en W grootboek'!G:G)</f>
        <v>0</v>
      </c>
      <c r="F76" s="522">
        <f>SUMIF('V en W grootboek'!$C:$C,$A76,'V en W grootboek'!H:H)</f>
        <v>0</v>
      </c>
      <c r="G76" s="523">
        <f>SUMIF('V en W grootboek'!$C:$C,$A76,'V en W grootboek'!I:I)</f>
        <v>0</v>
      </c>
      <c r="H76" s="522">
        <f>SUMIF('V en W grootboek'!$C:$C,$A76,'V en W grootboek'!J:J)</f>
        <v>0</v>
      </c>
      <c r="I76" s="522">
        <f>SUMIF('V en W grootboek'!$C:$C,$A76,'V en W grootboek'!K:K)</f>
        <v>0</v>
      </c>
      <c r="J76" s="534"/>
      <c r="K76" s="66">
        <f t="shared" si="26"/>
        <v>0</v>
      </c>
      <c r="L76" s="516"/>
      <c r="M76" s="79"/>
    </row>
    <row r="77" spans="1:14" collapsed="1">
      <c r="A77" s="64" t="str">
        <f>'Gemeente A'!A84</f>
        <v>Kosten Vrije Rubriek 1</v>
      </c>
      <c r="B77" s="107">
        <f t="shared" ref="B77" si="35">SUM(B75:B76)</f>
        <v>0</v>
      </c>
      <c r="C77" s="121">
        <f t="shared" ref="C77:H77" si="36">SUM(C75:C76)</f>
        <v>0</v>
      </c>
      <c r="D77" s="108">
        <f t="shared" si="36"/>
        <v>0</v>
      </c>
      <c r="E77" s="121">
        <f t="shared" si="36"/>
        <v>0</v>
      </c>
      <c r="F77" s="121">
        <f t="shared" si="36"/>
        <v>0</v>
      </c>
      <c r="G77" s="109">
        <f t="shared" si="36"/>
        <v>0</v>
      </c>
      <c r="H77" s="108">
        <f t="shared" si="36"/>
        <v>0</v>
      </c>
      <c r="I77" s="108">
        <f t="shared" ref="I77" si="37">SUM(I75:I76)</f>
        <v>0</v>
      </c>
      <c r="J77" s="110"/>
      <c r="K77" s="106">
        <f t="shared" si="26"/>
        <v>0</v>
      </c>
      <c r="L77" s="516"/>
      <c r="M77" s="79"/>
    </row>
    <row r="78" spans="1:14" hidden="1" outlineLevel="1">
      <c r="A78" s="17" t="str">
        <f>'Gemeente A'!B85</f>
        <v>Vrije Rubriek 2</v>
      </c>
      <c r="B78" s="521">
        <f>SUMIF('V en W grootboek'!$C:$C,$A78,'V en W grootboek'!D:D)</f>
        <v>0</v>
      </c>
      <c r="C78" s="522">
        <f>SUMIF('V en W grootboek'!$C:$C,$A78,'V en W grootboek'!E:E)</f>
        <v>0</v>
      </c>
      <c r="D78" s="522">
        <f>SUMIF('V en W grootboek'!$C:$C,$A78,'V en W grootboek'!F:F)</f>
        <v>0</v>
      </c>
      <c r="E78" s="522">
        <f>SUMIF('V en W grootboek'!$C:$C,$A78,'V en W grootboek'!G:G)</f>
        <v>0</v>
      </c>
      <c r="F78" s="522">
        <f>SUMIF('V en W grootboek'!$C:$C,$A78,'V en W grootboek'!H:H)</f>
        <v>0</v>
      </c>
      <c r="G78" s="523">
        <f>SUMIF('V en W grootboek'!$C:$C,$A78,'V en W grootboek'!I:I)</f>
        <v>0</v>
      </c>
      <c r="H78" s="522">
        <f>SUMIF('V en W grootboek'!$C:$C,$A78,'V en W grootboek'!J:J)</f>
        <v>0</v>
      </c>
      <c r="I78" s="522">
        <f>SUMIF('V en W grootboek'!$C:$C,$A78,'V en W grootboek'!K:K)</f>
        <v>0</v>
      </c>
      <c r="J78" s="534"/>
      <c r="K78" s="66">
        <f t="shared" si="26"/>
        <v>0</v>
      </c>
      <c r="L78" s="516"/>
      <c r="M78" s="79"/>
    </row>
    <row r="79" spans="1:14" hidden="1" outlineLevel="1">
      <c r="A79" s="17" t="str">
        <f>'Gemeente A'!B86</f>
        <v>Vrije Rubriek 2 overig</v>
      </c>
      <c r="B79" s="521">
        <f>SUMIF('V en W grootboek'!$C:$C,$A79,'V en W grootboek'!D:D)</f>
        <v>0</v>
      </c>
      <c r="C79" s="522">
        <f>SUMIF('V en W grootboek'!$C:$C,$A79,'V en W grootboek'!E:E)</f>
        <v>0</v>
      </c>
      <c r="D79" s="522">
        <f>SUMIF('V en W grootboek'!$C:$C,$A79,'V en W grootboek'!F:F)</f>
        <v>0</v>
      </c>
      <c r="E79" s="522">
        <f>SUMIF('V en W grootboek'!$C:$C,$A79,'V en W grootboek'!G:G)</f>
        <v>0</v>
      </c>
      <c r="F79" s="522">
        <f>SUMIF('V en W grootboek'!$C:$C,$A79,'V en W grootboek'!H:H)</f>
        <v>0</v>
      </c>
      <c r="G79" s="523">
        <f>SUMIF('V en W grootboek'!$C:$C,$A79,'V en W grootboek'!I:I)</f>
        <v>0</v>
      </c>
      <c r="H79" s="522">
        <f>SUMIF('V en W grootboek'!$C:$C,$A79,'V en W grootboek'!J:J)</f>
        <v>0</v>
      </c>
      <c r="I79" s="522">
        <f>SUMIF('V en W grootboek'!$C:$C,$A79,'V en W grootboek'!K:K)</f>
        <v>0</v>
      </c>
      <c r="J79" s="534"/>
      <c r="K79" s="66">
        <f t="shared" si="26"/>
        <v>0</v>
      </c>
      <c r="L79" s="516"/>
      <c r="M79" s="79"/>
    </row>
    <row r="80" spans="1:14" collapsed="1">
      <c r="A80" s="64" t="str">
        <f>'Gemeente A'!A87</f>
        <v>Kosten Vrije Rubriek 2</v>
      </c>
      <c r="B80" s="107">
        <f t="shared" ref="B80" si="38">SUM(B78:B79)</f>
        <v>0</v>
      </c>
      <c r="C80" s="121">
        <f t="shared" ref="C80:H80" si="39">SUM(C78:C79)</f>
        <v>0</v>
      </c>
      <c r="D80" s="108">
        <f t="shared" si="39"/>
        <v>0</v>
      </c>
      <c r="E80" s="121">
        <f t="shared" si="39"/>
        <v>0</v>
      </c>
      <c r="F80" s="121">
        <f t="shared" si="39"/>
        <v>0</v>
      </c>
      <c r="G80" s="109">
        <f t="shared" si="39"/>
        <v>0</v>
      </c>
      <c r="H80" s="108">
        <f t="shared" si="39"/>
        <v>0</v>
      </c>
      <c r="I80" s="108">
        <f t="shared" ref="I80" si="40">SUM(I78:I79)</f>
        <v>0</v>
      </c>
      <c r="J80" s="110"/>
      <c r="K80" s="106">
        <f t="shared" si="26"/>
        <v>0</v>
      </c>
      <c r="L80" s="516"/>
      <c r="M80" s="79"/>
    </row>
    <row r="81" spans="1:13">
      <c r="A81" s="62"/>
      <c r="B81" s="528"/>
      <c r="C81" s="529"/>
      <c r="D81" s="529"/>
      <c r="E81" s="529"/>
      <c r="F81" s="529"/>
      <c r="G81" s="530"/>
      <c r="H81" s="529"/>
      <c r="I81" s="529"/>
      <c r="J81" s="516"/>
      <c r="K81" s="67"/>
      <c r="L81" s="516"/>
      <c r="M81" s="79"/>
    </row>
    <row r="82" spans="1:13" ht="15.75" thickBot="1">
      <c r="A82" s="64" t="str">
        <f>'Gemeente A'!B89</f>
        <v>DIRECTE LASTEN</v>
      </c>
      <c r="B82" s="111">
        <f>B36+B45+B50+B55+B56+B61+B67+B70+B71+B74+B77+B80</f>
        <v>1106871.8406143999</v>
      </c>
      <c r="C82" s="112">
        <f t="shared" ref="C82:I82" si="41">C36+C45+C50+C55+C56+C61+C67+C70+C71+C74+C77+C80</f>
        <v>336395.93817600003</v>
      </c>
      <c r="D82" s="112">
        <f t="shared" si="41"/>
        <v>304838.507904</v>
      </c>
      <c r="E82" s="112">
        <f t="shared" si="41"/>
        <v>521123.676928</v>
      </c>
      <c r="F82" s="112">
        <f t="shared" si="41"/>
        <v>268624.84943359997</v>
      </c>
      <c r="G82" s="113">
        <f t="shared" si="41"/>
        <v>235532.03711999999</v>
      </c>
      <c r="H82" s="112">
        <f t="shared" si="41"/>
        <v>334572.57382399996</v>
      </c>
      <c r="I82" s="112">
        <f t="shared" si="41"/>
        <v>452000</v>
      </c>
      <c r="J82" s="105"/>
      <c r="K82" s="114">
        <f>SUM(B82:J82)</f>
        <v>3559959.4240000001</v>
      </c>
      <c r="L82" s="516"/>
      <c r="M82" s="79"/>
    </row>
    <row r="83" spans="1:13" ht="15.75" thickTop="1">
      <c r="A83" s="60"/>
      <c r="B83" s="102"/>
      <c r="C83" s="103"/>
      <c r="D83" s="103"/>
      <c r="E83" s="103"/>
      <c r="F83" s="103"/>
      <c r="G83" s="104"/>
      <c r="H83" s="104"/>
      <c r="I83" s="104"/>
      <c r="J83" s="516"/>
      <c r="K83" s="67"/>
      <c r="L83" s="516"/>
      <c r="M83" s="79"/>
    </row>
    <row r="84" spans="1:13" s="343" customFormat="1">
      <c r="A84" s="441" t="str">
        <f>'Gemeente A'!A91</f>
        <v>Allocatie organisatielasten</v>
      </c>
      <c r="B84" s="442">
        <f>-$I$84*alg!$B$13</f>
        <v>139076.92307692309</v>
      </c>
      <c r="C84" s="106">
        <f>-$I$84*alg!$B$14</f>
        <v>34769.230769230773</v>
      </c>
      <c r="D84" s="106">
        <f>-$I$84*alg!$B$15</f>
        <v>69538.461538461546</v>
      </c>
      <c r="E84" s="106">
        <f>-$I$84*alg!$B$16</f>
        <v>52153.846153846156</v>
      </c>
      <c r="F84" s="106">
        <f>-$I$84*alg!$B$17</f>
        <v>34769.230769230773</v>
      </c>
      <c r="G84" s="443">
        <f>-$I$84*alg!$B$18</f>
        <v>34769.230769230773</v>
      </c>
      <c r="H84" s="106">
        <f>-$I$84*alg!$B$19</f>
        <v>86923.076923076922</v>
      </c>
      <c r="I84" s="106">
        <f>-I82</f>
        <v>-452000</v>
      </c>
      <c r="J84" s="444"/>
      <c r="K84" s="106">
        <f>SUM(B84:J84)</f>
        <v>0</v>
      </c>
      <c r="L84" s="344"/>
      <c r="M84" s="506"/>
    </row>
    <row r="85" spans="1:13" ht="15.75" thickBot="1">
      <c r="A85" s="60"/>
      <c r="B85" s="102"/>
      <c r="C85" s="103"/>
      <c r="D85" s="103"/>
      <c r="E85" s="103"/>
      <c r="F85" s="103"/>
      <c r="G85" s="104"/>
      <c r="H85" s="104"/>
      <c r="I85" s="104"/>
      <c r="J85" s="516"/>
      <c r="K85" s="67"/>
      <c r="L85" s="516"/>
      <c r="M85" s="79"/>
    </row>
    <row r="86" spans="1:13" ht="15.75" thickBot="1">
      <c r="A86" s="60" t="str">
        <f>'Gemeente A'!B93</f>
        <v>TOTALE LASTEN</v>
      </c>
      <c r="B86" s="449">
        <f>B82+B84</f>
        <v>1245948.7636913229</v>
      </c>
      <c r="C86" s="450">
        <f t="shared" ref="C86:I86" si="42">C82+C84</f>
        <v>371165.16894523078</v>
      </c>
      <c r="D86" s="450">
        <f t="shared" si="42"/>
        <v>374376.96944246156</v>
      </c>
      <c r="E86" s="450">
        <f t="shared" si="42"/>
        <v>573277.52308184619</v>
      </c>
      <c r="F86" s="450">
        <f t="shared" si="42"/>
        <v>303394.08020283072</v>
      </c>
      <c r="G86" s="451">
        <f t="shared" si="42"/>
        <v>270301.26788923074</v>
      </c>
      <c r="H86" s="451">
        <f t="shared" si="42"/>
        <v>421495.6507470769</v>
      </c>
      <c r="I86" s="451">
        <f t="shared" si="42"/>
        <v>0</v>
      </c>
      <c r="J86" s="516"/>
      <c r="K86" s="453">
        <f t="shared" ref="K86" si="43">SUM(B86:J86)</f>
        <v>3559959.4240000001</v>
      </c>
      <c r="L86" s="516"/>
      <c r="M86" s="79"/>
    </row>
    <row r="87" spans="1:13" ht="16.5" thickTop="1" thickBot="1">
      <c r="A87" s="62"/>
      <c r="B87" s="518"/>
      <c r="C87" s="519"/>
      <c r="D87" s="519"/>
      <c r="E87" s="519"/>
      <c r="F87" s="519"/>
      <c r="G87" s="520"/>
      <c r="H87" s="519"/>
      <c r="I87" s="519"/>
      <c r="J87" s="516"/>
      <c r="K87" s="362"/>
      <c r="L87" s="516"/>
      <c r="M87" s="79"/>
    </row>
    <row r="88" spans="1:13" ht="15.75" thickBot="1">
      <c r="A88" s="60" t="str">
        <f>'Gemeente A'!A95</f>
        <v>SALDO VAN BATEN EN LASTEN</v>
      </c>
      <c r="B88" s="445">
        <f>B29-B86</f>
        <v>-948.763691322878</v>
      </c>
      <c r="C88" s="446">
        <f t="shared" ref="C88:I88" si="44">C29-C86</f>
        <v>-1165.1689452307764</v>
      </c>
      <c r="D88" s="446">
        <f t="shared" si="44"/>
        <v>623.03055753844092</v>
      </c>
      <c r="E88" s="446">
        <f t="shared" si="44"/>
        <v>1722.476918153814</v>
      </c>
      <c r="F88" s="446">
        <f t="shared" si="44"/>
        <v>1605.9197971692774</v>
      </c>
      <c r="G88" s="447">
        <f t="shared" si="44"/>
        <v>-301.26788923074491</v>
      </c>
      <c r="H88" s="446">
        <f t="shared" si="44"/>
        <v>-1495.6507470768993</v>
      </c>
      <c r="I88" s="446">
        <f t="shared" si="44"/>
        <v>0</v>
      </c>
      <c r="J88" s="516"/>
      <c r="K88" s="448">
        <f>SUM(B88:J88)</f>
        <v>40.576000000233762</v>
      </c>
      <c r="L88" s="516"/>
      <c r="M88" s="79"/>
    </row>
    <row r="89" spans="1:13">
      <c r="A89" s="60"/>
      <c r="B89" s="102"/>
      <c r="C89" s="103"/>
      <c r="D89" s="103"/>
      <c r="E89" s="103"/>
      <c r="F89" s="103"/>
      <c r="G89" s="104"/>
      <c r="H89" s="104"/>
      <c r="I89" s="104"/>
      <c r="J89" s="516"/>
      <c r="K89" s="67"/>
      <c r="L89" s="516"/>
      <c r="M89" s="79"/>
    </row>
    <row r="90" spans="1:13" s="343" customFormat="1">
      <c r="A90" s="441" t="str">
        <f>'Gemeente A'!A97</f>
        <v>Allocatie organisatieopbrengsten</v>
      </c>
      <c r="B90" s="442">
        <f>-$I$90*alg!$B$13</f>
        <v>0</v>
      </c>
      <c r="C90" s="106">
        <f>-$I$90*alg!$B$14</f>
        <v>0</v>
      </c>
      <c r="D90" s="106">
        <f>-$I$90*alg!$B$15</f>
        <v>0</v>
      </c>
      <c r="E90" s="106">
        <f>-$I$90*alg!$B$16</f>
        <v>0</v>
      </c>
      <c r="F90" s="106">
        <f>-$I$90*alg!$B$17</f>
        <v>0</v>
      </c>
      <c r="G90" s="443">
        <f>-$I$90*alg!$B$18</f>
        <v>0</v>
      </c>
      <c r="H90" s="106">
        <f>-$I$90*alg!$B$19</f>
        <v>0</v>
      </c>
      <c r="I90" s="106">
        <f>-I29</f>
        <v>0</v>
      </c>
      <c r="J90" s="444"/>
      <c r="K90" s="106">
        <f>SUM(B90:J90)</f>
        <v>0</v>
      </c>
      <c r="L90" s="344"/>
      <c r="M90" s="506"/>
    </row>
    <row r="91" spans="1:13" ht="15.75" thickBot="1">
      <c r="A91" s="60"/>
      <c r="B91" s="102"/>
      <c r="C91" s="103"/>
      <c r="D91" s="103"/>
      <c r="E91" s="103"/>
      <c r="F91" s="103"/>
      <c r="G91" s="104"/>
      <c r="H91" s="104"/>
      <c r="I91" s="104"/>
      <c r="J91" s="516"/>
      <c r="K91" s="67"/>
      <c r="L91" s="516"/>
      <c r="M91" s="79"/>
    </row>
    <row r="92" spans="1:13" ht="15.75" thickBot="1">
      <c r="A92" s="60" t="str">
        <f>'Gemeente A'!A99</f>
        <v>RESULTAAT</v>
      </c>
      <c r="B92" s="115">
        <f>B88+B90</f>
        <v>-948.763691322878</v>
      </c>
      <c r="C92" s="116">
        <f t="shared" ref="C92:I92" si="45">C88+C90</f>
        <v>-1165.1689452307764</v>
      </c>
      <c r="D92" s="116">
        <f t="shared" si="45"/>
        <v>623.03055753844092</v>
      </c>
      <c r="E92" s="116">
        <f t="shared" si="45"/>
        <v>1722.476918153814</v>
      </c>
      <c r="F92" s="116">
        <f t="shared" si="45"/>
        <v>1605.9197971692774</v>
      </c>
      <c r="G92" s="117">
        <f t="shared" si="45"/>
        <v>-301.26788923074491</v>
      </c>
      <c r="H92" s="117">
        <f t="shared" si="45"/>
        <v>-1495.6507470768993</v>
      </c>
      <c r="I92" s="117">
        <f t="shared" si="45"/>
        <v>0</v>
      </c>
      <c r="J92" s="516"/>
      <c r="K92" s="118">
        <f t="shared" ref="K92" si="46">SUM(B92:J92)</f>
        <v>40.576000000233762</v>
      </c>
      <c r="L92" s="516"/>
      <c r="M92" s="79"/>
    </row>
    <row r="93" spans="1:13" s="343" customFormat="1">
      <c r="A93" s="343" t="s">
        <v>76</v>
      </c>
      <c r="B93" s="344">
        <f>B92-'V en W'!G44</f>
        <v>0</v>
      </c>
      <c r="C93" s="344">
        <f>C92-'V en W'!I44</f>
        <v>0</v>
      </c>
      <c r="D93" s="344">
        <f>D92-'V en W'!K44</f>
        <v>0</v>
      </c>
      <c r="E93" s="344">
        <f>E92-'V en W'!M44</f>
        <v>0</v>
      </c>
      <c r="F93" s="344">
        <f>F92-'V en W'!O44</f>
        <v>0</v>
      </c>
      <c r="G93" s="344">
        <f>G92-'V en W'!Q44</f>
        <v>0</v>
      </c>
      <c r="H93" s="344">
        <f>H92-'V en W'!S44</f>
        <v>0</v>
      </c>
      <c r="I93" s="344">
        <f>I92-'V en W'!T44</f>
        <v>0</v>
      </c>
      <c r="J93" s="344"/>
      <c r="K93" s="344">
        <f>K92-'V en W I'!M44</f>
        <v>3.4924596548080444E-10</v>
      </c>
      <c r="L93" s="344"/>
      <c r="M93" s="506"/>
    </row>
    <row r="94" spans="1:13">
      <c r="B94" s="516"/>
      <c r="C94" s="516"/>
      <c r="D94" s="516"/>
      <c r="E94" s="516"/>
      <c r="F94" s="516"/>
      <c r="G94" s="516"/>
      <c r="H94" s="516"/>
      <c r="I94" s="516"/>
      <c r="J94" s="516"/>
      <c r="K94" s="516"/>
      <c r="L94" s="516"/>
      <c r="M94" s="79"/>
    </row>
    <row r="95" spans="1:13">
      <c r="B95" s="516"/>
      <c r="C95" s="516"/>
      <c r="D95" s="516"/>
      <c r="E95" s="516"/>
      <c r="F95" s="516"/>
      <c r="G95" s="516"/>
      <c r="H95" s="516"/>
      <c r="I95" s="516"/>
      <c r="J95" s="516"/>
      <c r="K95" s="516"/>
      <c r="L95" s="516"/>
      <c r="M95" s="79"/>
    </row>
    <row r="96" spans="1:13">
      <c r="B96" s="516"/>
      <c r="C96" s="516"/>
      <c r="D96" s="516"/>
      <c r="E96" s="516"/>
      <c r="F96" s="516"/>
      <c r="G96" s="516"/>
      <c r="H96" s="516"/>
      <c r="I96" s="516"/>
      <c r="J96" s="516"/>
      <c r="K96" s="516"/>
      <c r="L96" s="516"/>
      <c r="M96" s="79"/>
    </row>
    <row r="97" spans="13:13">
      <c r="M97" s="79"/>
    </row>
    <row r="98" spans="13:13">
      <c r="M98" s="79"/>
    </row>
    <row r="99" spans="13:13">
      <c r="M99" s="79"/>
    </row>
    <row r="100" spans="13:13">
      <c r="M100" s="79"/>
    </row>
    <row r="101" spans="13:13">
      <c r="M101" s="79"/>
    </row>
    <row r="102" spans="13:13">
      <c r="M102" s="79"/>
    </row>
    <row r="103" spans="13:13">
      <c r="M103" s="79"/>
    </row>
    <row r="104" spans="13:13">
      <c r="M104" s="79"/>
    </row>
    <row r="105" spans="13:13">
      <c r="M105" s="79"/>
    </row>
    <row r="106" spans="13:13">
      <c r="M106" s="79"/>
    </row>
    <row r="107" spans="13:13">
      <c r="M107" s="79"/>
    </row>
    <row r="108" spans="13:13">
      <c r="M108" s="79"/>
    </row>
    <row r="109" spans="13:13">
      <c r="M109" s="79"/>
    </row>
    <row r="110" spans="13:13">
      <c r="M110" s="79"/>
    </row>
    <row r="111" spans="13:13">
      <c r="M111" s="79"/>
    </row>
    <row r="112" spans="13:13">
      <c r="M112" s="79"/>
    </row>
    <row r="113" spans="13:13">
      <c r="M113" s="79"/>
    </row>
    <row r="114" spans="13:13">
      <c r="M114" s="79"/>
    </row>
    <row r="115" spans="13:13">
      <c r="M115" s="79"/>
    </row>
    <row r="116" spans="13:13">
      <c r="M116" s="79"/>
    </row>
    <row r="117" spans="13:13">
      <c r="M117" s="79"/>
    </row>
    <row r="118" spans="13:13">
      <c r="M118" s="79"/>
    </row>
    <row r="119" spans="13:13">
      <c r="M119" s="79"/>
    </row>
    <row r="120" spans="13:13">
      <c r="M120" s="79"/>
    </row>
    <row r="121" spans="13:13">
      <c r="M121" s="79"/>
    </row>
    <row r="122" spans="13:13">
      <c r="M122" s="79"/>
    </row>
  </sheetData>
  <sheetProtection formatColumns="0" formatRows="0"/>
  <phoneticPr fontId="17" type="noConversion"/>
  <conditionalFormatting sqref="B93:I93">
    <cfRule type="cellIs" dxfId="39" priority="4" operator="equal">
      <formula>0</formula>
    </cfRule>
  </conditionalFormatting>
  <conditionalFormatting sqref="K93">
    <cfRule type="cellIs" dxfId="38" priority="1" operator="between">
      <formula>-1</formula>
      <formula>1</formula>
    </cfRule>
    <cfRule type="cellIs" dxfId="37" priority="2" operator="equal">
      <formula>0</formula>
    </cfRule>
  </conditionalFormatting>
  <pageMargins left="0.39370078740157483" right="0" top="0.55118110236220474" bottom="0.55118110236220474" header="0.11811023622047245" footer="0.11811023622047245"/>
  <pageSetup paperSize="9" scale="70" orientation="landscape" r:id="rId1"/>
  <ignoredErrors>
    <ignoredError sqref="B5:H5 B6:H7 B26:H26 B32:H33 B35:H35 C34:H34" unlockedFormula="1"/>
    <ignoredError sqref="B8:H8 B13:H13 B16:H19 B23:H23 B80:H80" formula="1"/>
    <ignoredError sqref="B9:H12 B14:H15 B20:H22 B24:H25 B63:H79 B36:H47 B48:H62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651CA-5563-44CB-AA5C-0989ECA69DC7}">
  <sheetPr>
    <tabColor rgb="FF92D050"/>
  </sheetPr>
  <dimension ref="A1:R174"/>
  <sheetViews>
    <sheetView zoomScale="90" zoomScaleNormal="90" zoomScaleSheetLayoutView="80" workbookViewId="0">
      <pane xSplit="1" ySplit="2" topLeftCell="B30" activePane="bottomRight" state="frozen"/>
      <selection pane="topRight" activeCell="I2" sqref="I2"/>
      <selection pane="bottomLeft" activeCell="I2" sqref="I2"/>
      <selection pane="bottomRight" activeCell="D32" sqref="D32"/>
    </sheetView>
  </sheetViews>
  <sheetFormatPr defaultColWidth="9.140625" defaultRowHeight="15"/>
  <cols>
    <col min="1" max="1" width="20.7109375" style="21" customWidth="1"/>
    <col min="2" max="2" width="48.5703125" style="21" customWidth="1"/>
    <col min="3" max="3" width="45.85546875" style="21" customWidth="1"/>
    <col min="4" max="11" width="17.140625" style="480" customWidth="1"/>
    <col min="12" max="12" width="2.7109375" style="480" customWidth="1"/>
    <col min="13" max="13" width="12.5703125" style="480" customWidth="1"/>
    <col min="14" max="14" width="2.7109375" style="434" customWidth="1"/>
    <col min="15" max="15" width="56.5703125" style="250" customWidth="1"/>
    <col min="16" max="16384" width="9.140625" style="21"/>
  </cols>
  <sheetData>
    <row r="1" spans="1:18" ht="15.75" thickBot="1"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8"/>
    </row>
    <row r="2" spans="1:18" ht="15.75" thickBot="1">
      <c r="A2" s="68" t="s">
        <v>77</v>
      </c>
      <c r="B2" s="433" t="s">
        <v>78</v>
      </c>
      <c r="C2" s="433" t="s">
        <v>79</v>
      </c>
      <c r="D2" s="481" t="str">
        <f>'V en W'!G9</f>
        <v>Vestiging 1</v>
      </c>
      <c r="E2" s="482" t="str">
        <f>'V en W'!I9</f>
        <v>Vestiging 2</v>
      </c>
      <c r="F2" s="481" t="str">
        <f>'V en W'!K9</f>
        <v>Vestiging 3</v>
      </c>
      <c r="G2" s="482" t="str">
        <f>'V en W'!M9</f>
        <v>Vestiging 4</v>
      </c>
      <c r="H2" s="482" t="str">
        <f>'V en W'!O9</f>
        <v>Vestiging 5</v>
      </c>
      <c r="I2" s="482" t="str">
        <f>'V en W'!Q9</f>
        <v>Vestiging 6</v>
      </c>
      <c r="J2" s="482" t="str">
        <f>'V en W'!S9</f>
        <v>Vestiging 7</v>
      </c>
      <c r="K2" s="482" t="str">
        <f>'V en W'!U10</f>
        <v>Organisatie</v>
      </c>
      <c r="L2" s="483"/>
      <c r="M2" s="484" t="s">
        <v>73</v>
      </c>
      <c r="N2" s="538"/>
      <c r="O2" s="435" t="s">
        <v>74</v>
      </c>
    </row>
    <row r="3" spans="1:18">
      <c r="A3" s="62" t="s">
        <v>80</v>
      </c>
      <c r="B3" s="169" t="s">
        <v>81</v>
      </c>
      <c r="C3" s="169" t="s">
        <v>82</v>
      </c>
      <c r="D3" s="485"/>
      <c r="E3" s="485"/>
      <c r="F3" s="485"/>
      <c r="G3" s="485"/>
      <c r="H3" s="485"/>
      <c r="I3" s="485"/>
      <c r="J3" s="486"/>
      <c r="K3" s="486">
        <v>5000</v>
      </c>
      <c r="L3" s="537"/>
      <c r="M3" s="487">
        <f>SUM(D3:K3)</f>
        <v>5000</v>
      </c>
      <c r="N3" s="538"/>
    </row>
    <row r="4" spans="1:18">
      <c r="A4" s="62" t="s">
        <v>83</v>
      </c>
      <c r="B4" s="169" t="s">
        <v>84</v>
      </c>
      <c r="C4" s="169" t="s">
        <v>75</v>
      </c>
      <c r="D4" s="485"/>
      <c r="E4" s="485"/>
      <c r="F4" s="485"/>
      <c r="G4" s="485"/>
      <c r="H4" s="485"/>
      <c r="I4" s="485"/>
      <c r="J4" s="486"/>
      <c r="K4" s="486">
        <v>10000</v>
      </c>
      <c r="L4" s="537"/>
      <c r="M4" s="487">
        <f t="shared" ref="M4:M67" si="0">SUM(D4:K4)</f>
        <v>10000</v>
      </c>
      <c r="N4" s="538"/>
    </row>
    <row r="5" spans="1:18">
      <c r="A5" s="62" t="s">
        <v>85</v>
      </c>
      <c r="B5" s="169" t="s">
        <v>86</v>
      </c>
      <c r="C5" s="169" t="s">
        <v>87</v>
      </c>
      <c r="D5" s="485"/>
      <c r="E5" s="485"/>
      <c r="F5" s="485"/>
      <c r="G5" s="485"/>
      <c r="H5" s="485"/>
      <c r="I5" s="485"/>
      <c r="J5" s="486"/>
      <c r="K5" s="486">
        <v>5000</v>
      </c>
      <c r="L5" s="537"/>
      <c r="M5" s="487">
        <f t="shared" si="0"/>
        <v>5000</v>
      </c>
      <c r="N5" s="538"/>
    </row>
    <row r="6" spans="1:18">
      <c r="A6" s="62" t="s">
        <v>88</v>
      </c>
      <c r="B6" s="169" t="s">
        <v>89</v>
      </c>
      <c r="C6" s="169" t="s">
        <v>87</v>
      </c>
      <c r="D6" s="485"/>
      <c r="E6" s="485"/>
      <c r="F6" s="485"/>
      <c r="G6" s="485"/>
      <c r="H6" s="485"/>
      <c r="I6" s="485"/>
      <c r="J6" s="486"/>
      <c r="K6" s="486">
        <v>2500</v>
      </c>
      <c r="L6" s="537"/>
      <c r="M6" s="487">
        <f t="shared" si="0"/>
        <v>2500</v>
      </c>
      <c r="N6" s="538"/>
    </row>
    <row r="7" spans="1:18">
      <c r="A7" s="62" t="s">
        <v>90</v>
      </c>
      <c r="B7" s="169" t="s">
        <v>91</v>
      </c>
      <c r="C7" s="169" t="s">
        <v>92</v>
      </c>
      <c r="D7" s="485"/>
      <c r="E7" s="485"/>
      <c r="F7" s="485"/>
      <c r="G7" s="485"/>
      <c r="H7" s="485"/>
      <c r="I7" s="485"/>
      <c r="J7" s="486"/>
      <c r="K7" s="486">
        <v>15000</v>
      </c>
      <c r="L7" s="537"/>
      <c r="M7" s="487">
        <f t="shared" si="0"/>
        <v>15000</v>
      </c>
      <c r="N7" s="538"/>
    </row>
    <row r="8" spans="1:18">
      <c r="A8" s="62" t="s">
        <v>93</v>
      </c>
      <c r="B8" s="169" t="s">
        <v>94</v>
      </c>
      <c r="C8" s="169" t="s">
        <v>92</v>
      </c>
      <c r="D8" s="485"/>
      <c r="E8" s="485"/>
      <c r="F8" s="485"/>
      <c r="G8" s="485"/>
      <c r="H8" s="485"/>
      <c r="I8" s="485"/>
      <c r="J8" s="486"/>
      <c r="K8" s="486">
        <v>10000</v>
      </c>
      <c r="L8" s="537"/>
      <c r="M8" s="487">
        <f t="shared" si="0"/>
        <v>10000</v>
      </c>
      <c r="N8" s="538"/>
    </row>
    <row r="9" spans="1:18">
      <c r="A9" s="62" t="s">
        <v>95</v>
      </c>
      <c r="B9" s="169" t="s">
        <v>96</v>
      </c>
      <c r="C9" s="169" t="s">
        <v>87</v>
      </c>
      <c r="D9" s="485"/>
      <c r="E9" s="485"/>
      <c r="F9" s="485"/>
      <c r="G9" s="485"/>
      <c r="H9" s="485"/>
      <c r="I9" s="485"/>
      <c r="J9" s="486"/>
      <c r="K9" s="486">
        <v>2500</v>
      </c>
      <c r="L9" s="537"/>
      <c r="M9" s="487">
        <f t="shared" si="0"/>
        <v>2500</v>
      </c>
      <c r="N9" s="538"/>
    </row>
    <row r="10" spans="1:18">
      <c r="A10" s="62" t="s">
        <v>97</v>
      </c>
      <c r="B10" s="169" t="s">
        <v>98</v>
      </c>
      <c r="C10" s="169" t="s">
        <v>87</v>
      </c>
      <c r="D10" s="485"/>
      <c r="E10" s="485"/>
      <c r="F10" s="485"/>
      <c r="G10" s="485"/>
      <c r="H10" s="485"/>
      <c r="I10" s="485"/>
      <c r="J10" s="486"/>
      <c r="K10" s="486"/>
      <c r="L10" s="537"/>
      <c r="M10" s="487">
        <f t="shared" si="0"/>
        <v>0</v>
      </c>
      <c r="N10" s="538"/>
    </row>
    <row r="11" spans="1:18">
      <c r="A11" s="62" t="s">
        <v>99</v>
      </c>
      <c r="B11" s="169" t="s">
        <v>100</v>
      </c>
      <c r="C11" s="169" t="s">
        <v>101</v>
      </c>
      <c r="D11" s="485">
        <v>150000</v>
      </c>
      <c r="E11" s="485">
        <v>60000</v>
      </c>
      <c r="F11" s="485">
        <v>30000</v>
      </c>
      <c r="G11" s="485">
        <v>120000</v>
      </c>
      <c r="H11" s="485">
        <v>25000</v>
      </c>
      <c r="I11" s="485">
        <v>40000</v>
      </c>
      <c r="J11" s="486">
        <v>50000</v>
      </c>
      <c r="K11" s="486"/>
      <c r="L11" s="537"/>
      <c r="M11" s="487">
        <f t="shared" si="0"/>
        <v>475000</v>
      </c>
      <c r="N11" s="538"/>
    </row>
    <row r="12" spans="1:18">
      <c r="A12" s="62" t="s">
        <v>102</v>
      </c>
      <c r="B12" s="169" t="s">
        <v>103</v>
      </c>
      <c r="C12" s="169" t="s">
        <v>101</v>
      </c>
      <c r="D12" s="485">
        <v>15000</v>
      </c>
      <c r="E12" s="485">
        <v>5000</v>
      </c>
      <c r="F12" s="485">
        <v>2500</v>
      </c>
      <c r="G12" s="485">
        <v>10000</v>
      </c>
      <c r="H12" s="485">
        <v>1500</v>
      </c>
      <c r="I12" s="485">
        <v>3000</v>
      </c>
      <c r="J12" s="486">
        <v>5000</v>
      </c>
      <c r="K12" s="486"/>
      <c r="L12" s="537"/>
      <c r="M12" s="487">
        <f t="shared" si="0"/>
        <v>42000</v>
      </c>
      <c r="N12" s="538"/>
    </row>
    <row r="13" spans="1:18">
      <c r="A13" s="62" t="s">
        <v>104</v>
      </c>
      <c r="B13" s="169" t="s">
        <v>105</v>
      </c>
      <c r="C13" s="169" t="s">
        <v>106</v>
      </c>
      <c r="D13" s="485"/>
      <c r="E13" s="485"/>
      <c r="F13" s="485"/>
      <c r="G13" s="485"/>
      <c r="H13" s="485"/>
      <c r="I13" s="485"/>
      <c r="J13" s="486"/>
      <c r="K13" s="486"/>
      <c r="L13" s="537"/>
      <c r="M13" s="487">
        <f t="shared" si="0"/>
        <v>0</v>
      </c>
      <c r="N13" s="538"/>
    </row>
    <row r="14" spans="1:18">
      <c r="A14" s="62" t="s">
        <v>107</v>
      </c>
      <c r="B14" s="169" t="s">
        <v>108</v>
      </c>
      <c r="C14" s="169" t="s">
        <v>109</v>
      </c>
      <c r="D14" s="485"/>
      <c r="E14" s="485"/>
      <c r="F14" s="485"/>
      <c r="G14" s="485"/>
      <c r="H14" s="485"/>
      <c r="I14" s="485"/>
      <c r="J14" s="486"/>
      <c r="K14" s="486"/>
      <c r="L14" s="537"/>
      <c r="M14" s="487">
        <f t="shared" si="0"/>
        <v>0</v>
      </c>
      <c r="N14" s="538"/>
    </row>
    <row r="15" spans="1:18">
      <c r="A15" s="62" t="s">
        <v>110</v>
      </c>
      <c r="B15" s="169" t="s">
        <v>111</v>
      </c>
      <c r="C15" s="169" t="s">
        <v>112</v>
      </c>
      <c r="D15" s="485">
        <v>4000</v>
      </c>
      <c r="E15" s="485">
        <v>2000</v>
      </c>
      <c r="F15" s="485">
        <v>2000</v>
      </c>
      <c r="G15" s="485">
        <v>2500</v>
      </c>
      <c r="H15" s="485">
        <v>2000</v>
      </c>
      <c r="I15" s="485">
        <v>1500</v>
      </c>
      <c r="J15" s="486">
        <v>1500</v>
      </c>
      <c r="K15" s="486"/>
      <c r="L15" s="537"/>
      <c r="M15" s="487">
        <f t="shared" si="0"/>
        <v>15500</v>
      </c>
      <c r="N15" s="538"/>
    </row>
    <row r="16" spans="1:18" s="250" customFormat="1">
      <c r="A16" s="62" t="s">
        <v>113</v>
      </c>
      <c r="B16" s="169" t="s">
        <v>114</v>
      </c>
      <c r="C16" s="169" t="s">
        <v>115</v>
      </c>
      <c r="D16" s="485">
        <v>4000</v>
      </c>
      <c r="E16" s="485">
        <v>2000</v>
      </c>
      <c r="F16" s="485">
        <v>2000</v>
      </c>
      <c r="G16" s="485">
        <v>2500</v>
      </c>
      <c r="H16" s="485">
        <v>2000</v>
      </c>
      <c r="I16" s="485">
        <v>1500</v>
      </c>
      <c r="J16" s="486">
        <v>1500</v>
      </c>
      <c r="K16" s="486"/>
      <c r="L16" s="537"/>
      <c r="M16" s="487">
        <f t="shared" si="0"/>
        <v>15500</v>
      </c>
      <c r="N16" s="538"/>
      <c r="R16" s="21"/>
    </row>
    <row r="17" spans="1:18" s="250" customFormat="1">
      <c r="A17" s="62" t="s">
        <v>116</v>
      </c>
      <c r="B17" s="169" t="s">
        <v>117</v>
      </c>
      <c r="C17" s="169" t="s">
        <v>118</v>
      </c>
      <c r="D17" s="485">
        <v>2000</v>
      </c>
      <c r="E17" s="485">
        <v>1000</v>
      </c>
      <c r="F17" s="485">
        <v>1000</v>
      </c>
      <c r="G17" s="485">
        <v>1500</v>
      </c>
      <c r="H17" s="485">
        <v>1000</v>
      </c>
      <c r="I17" s="485">
        <v>1000</v>
      </c>
      <c r="J17" s="485">
        <v>1000</v>
      </c>
      <c r="K17" s="486"/>
      <c r="L17" s="537"/>
      <c r="M17" s="487">
        <f t="shared" si="0"/>
        <v>8500</v>
      </c>
      <c r="N17" s="538"/>
      <c r="R17" s="21"/>
    </row>
    <row r="18" spans="1:18" s="250" customFormat="1">
      <c r="A18" s="62" t="s">
        <v>119</v>
      </c>
      <c r="B18" s="169" t="s">
        <v>120</v>
      </c>
      <c r="C18" s="169" t="s">
        <v>121</v>
      </c>
      <c r="D18" s="485">
        <v>1000</v>
      </c>
      <c r="E18" s="485">
        <v>500</v>
      </c>
      <c r="F18" s="485">
        <v>500</v>
      </c>
      <c r="G18" s="485">
        <v>500</v>
      </c>
      <c r="H18" s="485">
        <v>500</v>
      </c>
      <c r="I18" s="485">
        <v>500</v>
      </c>
      <c r="J18" s="485">
        <v>500</v>
      </c>
      <c r="K18" s="486"/>
      <c r="L18" s="537"/>
      <c r="M18" s="487">
        <f t="shared" si="0"/>
        <v>4000</v>
      </c>
      <c r="N18" s="538"/>
      <c r="R18" s="21"/>
    </row>
    <row r="19" spans="1:18" s="250" customFormat="1">
      <c r="A19" s="62" t="s">
        <v>122</v>
      </c>
      <c r="B19" s="169" t="s">
        <v>123</v>
      </c>
      <c r="C19" s="169" t="s">
        <v>109</v>
      </c>
      <c r="D19" s="485"/>
      <c r="E19" s="485"/>
      <c r="F19" s="485"/>
      <c r="G19" s="485"/>
      <c r="H19" s="485"/>
      <c r="I19" s="485"/>
      <c r="J19" s="486"/>
      <c r="K19" s="486"/>
      <c r="L19" s="537"/>
      <c r="M19" s="487">
        <f t="shared" si="0"/>
        <v>0</v>
      </c>
      <c r="N19" s="538"/>
      <c r="R19" s="21"/>
    </row>
    <row r="20" spans="1:18" s="250" customFormat="1">
      <c r="A20" s="62" t="s">
        <v>124</v>
      </c>
      <c r="B20" s="169" t="s">
        <v>109</v>
      </c>
      <c r="C20" s="169" t="s">
        <v>109</v>
      </c>
      <c r="D20" s="485">
        <v>2500</v>
      </c>
      <c r="E20" s="485">
        <v>2500</v>
      </c>
      <c r="F20" s="485">
        <v>2500</v>
      </c>
      <c r="G20" s="485">
        <v>2500</v>
      </c>
      <c r="H20" s="485">
        <v>2500</v>
      </c>
      <c r="I20" s="485">
        <v>2500</v>
      </c>
      <c r="J20" s="485">
        <v>2500</v>
      </c>
      <c r="K20" s="486"/>
      <c r="L20" s="537"/>
      <c r="M20" s="487">
        <f t="shared" si="0"/>
        <v>17500</v>
      </c>
      <c r="N20" s="538"/>
      <c r="R20" s="21"/>
    </row>
    <row r="21" spans="1:18" s="250" customFormat="1">
      <c r="A21" s="62" t="s">
        <v>125</v>
      </c>
      <c r="B21" s="169" t="s">
        <v>126</v>
      </c>
      <c r="C21" s="169" t="s">
        <v>109</v>
      </c>
      <c r="D21" s="485"/>
      <c r="E21" s="485"/>
      <c r="F21" s="485"/>
      <c r="G21" s="485"/>
      <c r="H21" s="485"/>
      <c r="I21" s="485"/>
      <c r="J21" s="486"/>
      <c r="K21" s="486"/>
      <c r="L21" s="537"/>
      <c r="M21" s="487">
        <f t="shared" si="0"/>
        <v>0</v>
      </c>
      <c r="N21" s="538"/>
      <c r="R21" s="21"/>
    </row>
    <row r="22" spans="1:18" s="250" customFormat="1">
      <c r="A22" s="62" t="s">
        <v>127</v>
      </c>
      <c r="B22" s="169" t="s">
        <v>128</v>
      </c>
      <c r="C22" s="539" t="s">
        <v>129</v>
      </c>
      <c r="D22" s="496">
        <f>personeelsformatie!AG17</f>
        <v>37346.399999999994</v>
      </c>
      <c r="E22" s="496">
        <f>personeelsformatie!AG22</f>
        <v>9547.2000000000007</v>
      </c>
      <c r="F22" s="496">
        <f>personeelsformatie!AG33</f>
        <v>7188.48</v>
      </c>
      <c r="G22" s="496">
        <f>personeelsformatie!AG39</f>
        <v>13646.88</v>
      </c>
      <c r="H22" s="496">
        <f>personeelsformatie!AG51</f>
        <v>5616</v>
      </c>
      <c r="I22" s="496">
        <f>personeelsformatie!AG58</f>
        <v>13253.76</v>
      </c>
      <c r="J22" s="497">
        <f>personeelsformatie!AG65</f>
        <v>8648.64</v>
      </c>
      <c r="K22" s="497">
        <f>personeelsformatie!AG101</f>
        <v>33920.639999999999</v>
      </c>
      <c r="L22" s="537"/>
      <c r="M22" s="487">
        <f t="shared" si="0"/>
        <v>129167.99999999999</v>
      </c>
      <c r="N22" s="538"/>
      <c r="O22" s="503" t="s">
        <v>130</v>
      </c>
      <c r="R22" s="21"/>
    </row>
    <row r="23" spans="1:18" s="250" customFormat="1">
      <c r="A23" s="62" t="s">
        <v>131</v>
      </c>
      <c r="B23" s="169" t="s">
        <v>132</v>
      </c>
      <c r="C23" s="539" t="s">
        <v>129</v>
      </c>
      <c r="D23" s="485"/>
      <c r="E23" s="485"/>
      <c r="F23" s="485"/>
      <c r="G23" s="485"/>
      <c r="H23" s="485"/>
      <c r="I23" s="485"/>
      <c r="J23" s="486"/>
      <c r="K23" s="486"/>
      <c r="L23" s="537"/>
      <c r="M23" s="487">
        <f t="shared" si="0"/>
        <v>0</v>
      </c>
      <c r="N23" s="538"/>
      <c r="O23" s="503" t="s">
        <v>133</v>
      </c>
      <c r="R23" s="21"/>
    </row>
    <row r="24" spans="1:18" s="250" customFormat="1">
      <c r="A24" s="62" t="s">
        <v>134</v>
      </c>
      <c r="B24" s="169" t="s">
        <v>135</v>
      </c>
      <c r="C24" s="539" t="s">
        <v>129</v>
      </c>
      <c r="D24" s="485"/>
      <c r="E24" s="485"/>
      <c r="F24" s="485"/>
      <c r="G24" s="485"/>
      <c r="H24" s="485"/>
      <c r="I24" s="485"/>
      <c r="J24" s="486"/>
      <c r="K24" s="486"/>
      <c r="L24" s="537"/>
      <c r="M24" s="487">
        <f t="shared" si="0"/>
        <v>0</v>
      </c>
      <c r="N24" s="538"/>
      <c r="O24" s="503" t="s">
        <v>136</v>
      </c>
      <c r="R24" s="21"/>
    </row>
    <row r="25" spans="1:18" s="250" customFormat="1">
      <c r="A25" s="62" t="s">
        <v>137</v>
      </c>
      <c r="B25" s="169" t="s">
        <v>138</v>
      </c>
      <c r="C25" s="539" t="s">
        <v>129</v>
      </c>
      <c r="D25" s="485"/>
      <c r="E25" s="485"/>
      <c r="F25" s="485"/>
      <c r="G25" s="485"/>
      <c r="H25" s="485"/>
      <c r="I25" s="485"/>
      <c r="J25" s="486"/>
      <c r="K25" s="486"/>
      <c r="L25" s="537"/>
      <c r="M25" s="487">
        <f t="shared" si="0"/>
        <v>0</v>
      </c>
      <c r="N25" s="538"/>
      <c r="O25" s="503"/>
      <c r="R25" s="21"/>
    </row>
    <row r="26" spans="1:18" s="250" customFormat="1">
      <c r="A26" s="62" t="s">
        <v>139</v>
      </c>
      <c r="B26" s="169" t="s">
        <v>140</v>
      </c>
      <c r="C26" s="539" t="s">
        <v>129</v>
      </c>
      <c r="D26" s="485"/>
      <c r="E26" s="485"/>
      <c r="F26" s="485"/>
      <c r="G26" s="485"/>
      <c r="H26" s="485"/>
      <c r="I26" s="485"/>
      <c r="J26" s="486"/>
      <c r="K26" s="486"/>
      <c r="L26" s="537"/>
      <c r="M26" s="487">
        <f t="shared" si="0"/>
        <v>0</v>
      </c>
      <c r="N26" s="538"/>
      <c r="O26" s="503"/>
      <c r="R26" s="21"/>
    </row>
    <row r="27" spans="1:18" s="250" customFormat="1">
      <c r="A27" s="62" t="s">
        <v>141</v>
      </c>
      <c r="B27" s="169" t="s">
        <v>142</v>
      </c>
      <c r="C27" s="539" t="s">
        <v>129</v>
      </c>
      <c r="D27" s="485"/>
      <c r="E27" s="485"/>
      <c r="F27" s="485"/>
      <c r="G27" s="485"/>
      <c r="H27" s="485"/>
      <c r="I27" s="485"/>
      <c r="J27" s="486"/>
      <c r="K27" s="486"/>
      <c r="L27" s="537"/>
      <c r="M27" s="487">
        <f t="shared" si="0"/>
        <v>0</v>
      </c>
      <c r="N27" s="538"/>
      <c r="O27" s="503"/>
      <c r="R27" s="21"/>
    </row>
    <row r="28" spans="1:18" s="250" customFormat="1">
      <c r="A28" s="62" t="s">
        <v>143</v>
      </c>
      <c r="B28" s="169" t="s">
        <v>144</v>
      </c>
      <c r="C28" s="539" t="s">
        <v>129</v>
      </c>
      <c r="D28" s="485"/>
      <c r="E28" s="485"/>
      <c r="F28" s="485"/>
      <c r="G28" s="485"/>
      <c r="H28" s="485"/>
      <c r="I28" s="485"/>
      <c r="J28" s="486"/>
      <c r="K28" s="486"/>
      <c r="L28" s="537"/>
      <c r="M28" s="487">
        <f t="shared" si="0"/>
        <v>0</v>
      </c>
      <c r="N28" s="538"/>
      <c r="O28" s="503"/>
      <c r="R28" s="21"/>
    </row>
    <row r="29" spans="1:18" s="250" customFormat="1">
      <c r="A29" s="62" t="s">
        <v>145</v>
      </c>
      <c r="B29" s="169" t="s">
        <v>146</v>
      </c>
      <c r="C29" s="539" t="s">
        <v>129</v>
      </c>
      <c r="D29" s="485"/>
      <c r="E29" s="485"/>
      <c r="F29" s="485"/>
      <c r="G29" s="485"/>
      <c r="H29" s="485"/>
      <c r="I29" s="485"/>
      <c r="J29" s="486"/>
      <c r="K29" s="486"/>
      <c r="L29" s="537"/>
      <c r="M29" s="487">
        <f t="shared" si="0"/>
        <v>0</v>
      </c>
      <c r="N29" s="538"/>
      <c r="O29" s="503"/>
      <c r="R29" s="21"/>
    </row>
    <row r="30" spans="1:18" s="250" customFormat="1">
      <c r="A30" s="62" t="s">
        <v>147</v>
      </c>
      <c r="B30" s="169" t="s">
        <v>148</v>
      </c>
      <c r="C30" s="539" t="s">
        <v>129</v>
      </c>
      <c r="D30" s="485"/>
      <c r="E30" s="485"/>
      <c r="F30" s="485"/>
      <c r="G30" s="485"/>
      <c r="H30" s="485"/>
      <c r="I30" s="485"/>
      <c r="J30" s="486"/>
      <c r="K30" s="486"/>
      <c r="L30" s="537"/>
      <c r="M30" s="487">
        <f t="shared" si="0"/>
        <v>0</v>
      </c>
      <c r="N30" s="538"/>
      <c r="O30" s="503"/>
      <c r="R30" s="21"/>
    </row>
    <row r="31" spans="1:18" s="250" customFormat="1">
      <c r="A31" s="62" t="s">
        <v>149</v>
      </c>
      <c r="B31" s="169" t="s">
        <v>150</v>
      </c>
      <c r="C31" s="539" t="s">
        <v>129</v>
      </c>
      <c r="D31" s="485"/>
      <c r="E31" s="485"/>
      <c r="F31" s="485"/>
      <c r="G31" s="485"/>
      <c r="H31" s="485"/>
      <c r="I31" s="485"/>
      <c r="J31" s="486"/>
      <c r="K31" s="486"/>
      <c r="L31" s="537"/>
      <c r="M31" s="487">
        <f t="shared" si="0"/>
        <v>0</v>
      </c>
      <c r="N31" s="538"/>
      <c r="O31" s="503"/>
      <c r="R31" s="21"/>
    </row>
    <row r="32" spans="1:18" s="250" customFormat="1">
      <c r="A32" s="62" t="s">
        <v>151</v>
      </c>
      <c r="B32" s="169" t="s">
        <v>152</v>
      </c>
      <c r="C32" s="539" t="s">
        <v>129</v>
      </c>
      <c r="D32" s="499">
        <f>personeelsformatie!AH17</f>
        <v>5601.96</v>
      </c>
      <c r="E32" s="499">
        <f>personeelsformatie!AH22</f>
        <v>1432.08</v>
      </c>
      <c r="F32" s="499">
        <f>personeelsformatie!AH33</f>
        <v>1078.2719999999999</v>
      </c>
      <c r="G32" s="499">
        <f>personeelsformatie!AH39</f>
        <v>2047.0319999999997</v>
      </c>
      <c r="H32" s="499">
        <f>personeelsformatie!AH51</f>
        <v>842.4</v>
      </c>
      <c r="I32" s="499">
        <f>personeelsformatie!AI56</f>
        <v>1145.6639999999998</v>
      </c>
      <c r="J32" s="500">
        <f>personeelsformatie!AH65</f>
        <v>1297.296</v>
      </c>
      <c r="K32" s="500">
        <f>personeelsformatie!AH101</f>
        <v>5088.0959999999995</v>
      </c>
      <c r="L32" s="537"/>
      <c r="M32" s="487">
        <f t="shared" si="0"/>
        <v>18532.8</v>
      </c>
      <c r="N32" s="538"/>
      <c r="O32" s="504" t="s">
        <v>153</v>
      </c>
      <c r="R32" s="21"/>
    </row>
    <row r="33" spans="1:18" s="250" customFormat="1">
      <c r="A33" s="62" t="s">
        <v>154</v>
      </c>
      <c r="B33" s="169" t="s">
        <v>155</v>
      </c>
      <c r="C33" s="539" t="s">
        <v>129</v>
      </c>
      <c r="D33" s="485"/>
      <c r="E33" s="485"/>
      <c r="F33" s="485"/>
      <c r="G33" s="485"/>
      <c r="H33" s="485"/>
      <c r="I33" s="485"/>
      <c r="J33" s="486"/>
      <c r="K33" s="486"/>
      <c r="L33" s="537"/>
      <c r="M33" s="487">
        <f t="shared" si="0"/>
        <v>0</v>
      </c>
      <c r="N33" s="538"/>
      <c r="O33" s="504" t="s">
        <v>133</v>
      </c>
      <c r="R33" s="21"/>
    </row>
    <row r="34" spans="1:18" s="250" customFormat="1">
      <c r="A34" s="62" t="s">
        <v>156</v>
      </c>
      <c r="B34" s="169" t="s">
        <v>157</v>
      </c>
      <c r="C34" s="539" t="s">
        <v>129</v>
      </c>
      <c r="D34" s="485"/>
      <c r="E34" s="485"/>
      <c r="F34" s="485"/>
      <c r="G34" s="485"/>
      <c r="H34" s="485"/>
      <c r="I34" s="485"/>
      <c r="J34" s="486"/>
      <c r="K34" s="486"/>
      <c r="L34" s="537"/>
      <c r="M34" s="487">
        <f t="shared" si="0"/>
        <v>0</v>
      </c>
      <c r="N34" s="538"/>
      <c r="O34" s="504" t="s">
        <v>158</v>
      </c>
      <c r="R34" s="21"/>
    </row>
    <row r="35" spans="1:18" s="250" customFormat="1">
      <c r="A35" s="62" t="s">
        <v>159</v>
      </c>
      <c r="B35" s="169" t="s">
        <v>160</v>
      </c>
      <c r="C35" s="169" t="s">
        <v>161</v>
      </c>
      <c r="D35" s="485"/>
      <c r="E35" s="485"/>
      <c r="F35" s="485"/>
      <c r="G35" s="485"/>
      <c r="H35" s="485"/>
      <c r="I35" s="485"/>
      <c r="J35" s="486"/>
      <c r="K35" s="486"/>
      <c r="L35" s="537"/>
      <c r="M35" s="487">
        <f t="shared" si="0"/>
        <v>0</v>
      </c>
      <c r="N35" s="538"/>
      <c r="R35" s="21"/>
    </row>
    <row r="36" spans="1:18" s="250" customFormat="1">
      <c r="A36" s="62" t="s">
        <v>162</v>
      </c>
      <c r="B36" s="169" t="s">
        <v>163</v>
      </c>
      <c r="C36" s="169" t="s">
        <v>161</v>
      </c>
      <c r="D36" s="485"/>
      <c r="E36" s="485"/>
      <c r="F36" s="485"/>
      <c r="G36" s="485"/>
      <c r="H36" s="485"/>
      <c r="I36" s="485"/>
      <c r="J36" s="486"/>
      <c r="K36" s="486"/>
      <c r="L36" s="537"/>
      <c r="M36" s="487">
        <f t="shared" si="0"/>
        <v>0</v>
      </c>
      <c r="N36" s="538"/>
      <c r="R36" s="21"/>
    </row>
    <row r="37" spans="1:18" s="250" customFormat="1">
      <c r="A37" s="62" t="s">
        <v>164</v>
      </c>
      <c r="B37" s="169" t="s">
        <v>165</v>
      </c>
      <c r="C37" s="539" t="s">
        <v>129</v>
      </c>
      <c r="D37" s="501">
        <f>personeelsformatie!AI17</f>
        <v>5601.96</v>
      </c>
      <c r="E37" s="501">
        <f>personeelsformatie!AI22</f>
        <v>1432.08</v>
      </c>
      <c r="F37" s="501">
        <f>personeelsformatie!AI33</f>
        <v>1078.2719999999999</v>
      </c>
      <c r="G37" s="501">
        <f>personeelsformatie!AI39</f>
        <v>2047.0319999999997</v>
      </c>
      <c r="H37" s="501">
        <f>personeelsformatie!AI51</f>
        <v>842.4</v>
      </c>
      <c r="I37" s="501">
        <f>personeelsformatie!AI56</f>
        <v>1145.6639999999998</v>
      </c>
      <c r="J37" s="502">
        <f>personeelsformatie!AI65</f>
        <v>1297.296</v>
      </c>
      <c r="K37" s="502">
        <f>personeelsformatie!AI101</f>
        <v>5088.0959999999995</v>
      </c>
      <c r="L37" s="537"/>
      <c r="M37" s="487">
        <f t="shared" si="0"/>
        <v>18532.8</v>
      </c>
      <c r="N37" s="538"/>
      <c r="R37" s="21"/>
    </row>
    <row r="38" spans="1:18" s="250" customFormat="1">
      <c r="A38" s="62" t="s">
        <v>166</v>
      </c>
      <c r="B38" s="169" t="s">
        <v>167</v>
      </c>
      <c r="C38" s="169" t="s">
        <v>161</v>
      </c>
      <c r="D38" s="485"/>
      <c r="E38" s="485"/>
      <c r="F38" s="485"/>
      <c r="G38" s="485"/>
      <c r="H38" s="485"/>
      <c r="I38" s="485"/>
      <c r="J38" s="486"/>
      <c r="K38" s="486">
        <v>5000</v>
      </c>
      <c r="L38" s="537"/>
      <c r="M38" s="487">
        <f t="shared" si="0"/>
        <v>5000</v>
      </c>
      <c r="N38" s="538"/>
      <c r="R38" s="21"/>
    </row>
    <row r="39" spans="1:18" s="250" customFormat="1">
      <c r="A39" s="62" t="s">
        <v>168</v>
      </c>
      <c r="B39" s="169" t="s">
        <v>169</v>
      </c>
      <c r="C39" s="169" t="s">
        <v>161</v>
      </c>
      <c r="D39" s="485"/>
      <c r="E39" s="485"/>
      <c r="F39" s="485"/>
      <c r="G39" s="485"/>
      <c r="H39" s="485"/>
      <c r="I39" s="485"/>
      <c r="J39" s="486"/>
      <c r="K39" s="486"/>
      <c r="L39" s="537"/>
      <c r="M39" s="487">
        <f t="shared" si="0"/>
        <v>0</v>
      </c>
      <c r="N39" s="538"/>
      <c r="R39" s="21"/>
    </row>
    <row r="40" spans="1:18" s="250" customFormat="1">
      <c r="A40" s="62" t="s">
        <v>170</v>
      </c>
      <c r="B40" s="169" t="s">
        <v>171</v>
      </c>
      <c r="C40" s="169" t="s">
        <v>161</v>
      </c>
      <c r="D40" s="485"/>
      <c r="E40" s="485"/>
      <c r="F40" s="485"/>
      <c r="G40" s="485"/>
      <c r="H40" s="485"/>
      <c r="I40" s="485"/>
      <c r="J40" s="486"/>
      <c r="K40" s="486"/>
      <c r="L40" s="537"/>
      <c r="M40" s="487">
        <f t="shared" si="0"/>
        <v>0</v>
      </c>
      <c r="N40" s="538"/>
      <c r="R40" s="21"/>
    </row>
    <row r="41" spans="1:18" s="250" customFormat="1">
      <c r="A41" s="62" t="s">
        <v>172</v>
      </c>
      <c r="B41" s="169" t="s">
        <v>173</v>
      </c>
      <c r="C41" s="169" t="s">
        <v>161</v>
      </c>
      <c r="D41" s="485"/>
      <c r="E41" s="485"/>
      <c r="F41" s="485"/>
      <c r="G41" s="485"/>
      <c r="H41" s="485"/>
      <c r="I41" s="485"/>
      <c r="J41" s="486"/>
      <c r="K41" s="486"/>
      <c r="L41" s="537"/>
      <c r="M41" s="487">
        <f t="shared" si="0"/>
        <v>0</v>
      </c>
      <c r="N41" s="538"/>
      <c r="R41" s="21"/>
    </row>
    <row r="42" spans="1:18" s="250" customFormat="1">
      <c r="A42" s="62" t="s">
        <v>174</v>
      </c>
      <c r="B42" s="169" t="s">
        <v>175</v>
      </c>
      <c r="C42" s="169" t="s">
        <v>161</v>
      </c>
      <c r="D42" s="485">
        <v>1500</v>
      </c>
      <c r="E42" s="485">
        <v>1500</v>
      </c>
      <c r="F42" s="485">
        <v>1500</v>
      </c>
      <c r="G42" s="485">
        <v>1500</v>
      </c>
      <c r="H42" s="485">
        <v>1500</v>
      </c>
      <c r="I42" s="485">
        <v>1500</v>
      </c>
      <c r="J42" s="485">
        <v>1500</v>
      </c>
      <c r="K42" s="486"/>
      <c r="L42" s="537"/>
      <c r="M42" s="487">
        <f t="shared" si="0"/>
        <v>10500</v>
      </c>
      <c r="N42" s="538"/>
      <c r="R42" s="21"/>
    </row>
    <row r="43" spans="1:18" s="250" customFormat="1">
      <c r="A43" s="62" t="s">
        <v>176</v>
      </c>
      <c r="B43" s="169" t="s">
        <v>177</v>
      </c>
      <c r="C43" s="169" t="s">
        <v>161</v>
      </c>
      <c r="D43" s="485"/>
      <c r="E43" s="485"/>
      <c r="F43" s="485"/>
      <c r="G43" s="485"/>
      <c r="H43" s="485"/>
      <c r="I43" s="485"/>
      <c r="J43" s="486"/>
      <c r="K43" s="486"/>
      <c r="L43" s="537"/>
      <c r="M43" s="487">
        <f t="shared" si="0"/>
        <v>0</v>
      </c>
      <c r="N43" s="538"/>
      <c r="R43" s="21"/>
    </row>
    <row r="44" spans="1:18" s="250" customFormat="1">
      <c r="A44" s="62" t="s">
        <v>178</v>
      </c>
      <c r="B44" s="169" t="s">
        <v>179</v>
      </c>
      <c r="C44" s="169" t="s">
        <v>161</v>
      </c>
      <c r="D44" s="485"/>
      <c r="E44" s="485"/>
      <c r="F44" s="485"/>
      <c r="G44" s="485"/>
      <c r="H44" s="485"/>
      <c r="I44" s="485"/>
      <c r="J44" s="486"/>
      <c r="K44" s="486"/>
      <c r="L44" s="537"/>
      <c r="M44" s="487">
        <f t="shared" si="0"/>
        <v>0</v>
      </c>
      <c r="N44" s="538"/>
      <c r="R44" s="21"/>
    </row>
    <row r="45" spans="1:18" s="250" customFormat="1">
      <c r="A45" s="62" t="s">
        <v>180</v>
      </c>
      <c r="B45" s="169" t="s">
        <v>181</v>
      </c>
      <c r="C45" s="169" t="s">
        <v>161</v>
      </c>
      <c r="D45" s="485"/>
      <c r="E45" s="485"/>
      <c r="F45" s="485"/>
      <c r="G45" s="485"/>
      <c r="H45" s="485"/>
      <c r="I45" s="485"/>
      <c r="J45" s="486"/>
      <c r="K45" s="486"/>
      <c r="L45" s="537"/>
      <c r="M45" s="487">
        <f t="shared" si="0"/>
        <v>0</v>
      </c>
      <c r="N45" s="538"/>
      <c r="R45" s="21"/>
    </row>
    <row r="46" spans="1:18" s="250" customFormat="1">
      <c r="A46" s="62" t="s">
        <v>182</v>
      </c>
      <c r="B46" s="169" t="s">
        <v>183</v>
      </c>
      <c r="C46" s="169" t="s">
        <v>161</v>
      </c>
      <c r="D46" s="485"/>
      <c r="E46" s="485"/>
      <c r="F46" s="485"/>
      <c r="G46" s="485"/>
      <c r="H46" s="485"/>
      <c r="I46" s="485"/>
      <c r="J46" s="486"/>
      <c r="K46" s="486">
        <v>2500</v>
      </c>
      <c r="L46" s="537"/>
      <c r="M46" s="487">
        <f t="shared" si="0"/>
        <v>2500</v>
      </c>
      <c r="N46" s="538"/>
      <c r="R46" s="21"/>
    </row>
    <row r="47" spans="1:18" s="250" customFormat="1">
      <c r="A47" s="62" t="s">
        <v>184</v>
      </c>
      <c r="B47" s="169" t="s">
        <v>185</v>
      </c>
      <c r="C47" s="169" t="s">
        <v>161</v>
      </c>
      <c r="D47" s="485"/>
      <c r="E47" s="485"/>
      <c r="F47" s="485"/>
      <c r="G47" s="485"/>
      <c r="H47" s="485"/>
      <c r="I47" s="485"/>
      <c r="J47" s="486"/>
      <c r="K47" s="486">
        <v>10000</v>
      </c>
      <c r="L47" s="537"/>
      <c r="M47" s="487">
        <f t="shared" si="0"/>
        <v>10000</v>
      </c>
      <c r="N47" s="538"/>
      <c r="R47" s="21"/>
    </row>
    <row r="48" spans="1:18" s="250" customFormat="1">
      <c r="A48" s="62" t="s">
        <v>186</v>
      </c>
      <c r="B48" s="169" t="s">
        <v>187</v>
      </c>
      <c r="C48" s="169" t="s">
        <v>161</v>
      </c>
      <c r="D48" s="485"/>
      <c r="E48" s="485"/>
      <c r="F48" s="485"/>
      <c r="G48" s="485"/>
      <c r="H48" s="485"/>
      <c r="I48" s="485"/>
      <c r="J48" s="486"/>
      <c r="K48" s="486">
        <v>5000</v>
      </c>
      <c r="L48" s="537"/>
      <c r="M48" s="487">
        <f t="shared" si="0"/>
        <v>5000</v>
      </c>
      <c r="N48" s="538"/>
      <c r="R48" s="21"/>
    </row>
    <row r="49" spans="1:18" s="250" customFormat="1">
      <c r="A49" s="62" t="s">
        <v>188</v>
      </c>
      <c r="B49" s="169" t="s">
        <v>189</v>
      </c>
      <c r="C49" s="169" t="s">
        <v>190</v>
      </c>
      <c r="D49" s="485">
        <v>5000</v>
      </c>
      <c r="E49" s="485">
        <v>2500</v>
      </c>
      <c r="F49" s="485">
        <v>2500</v>
      </c>
      <c r="G49" s="485">
        <v>2500</v>
      </c>
      <c r="H49" s="485">
        <v>2500</v>
      </c>
      <c r="I49" s="485">
        <v>2500</v>
      </c>
      <c r="J49" s="485">
        <v>2500</v>
      </c>
      <c r="K49" s="486"/>
      <c r="L49" s="537"/>
      <c r="M49" s="487">
        <f t="shared" si="0"/>
        <v>20000</v>
      </c>
      <c r="N49" s="538"/>
      <c r="R49" s="21"/>
    </row>
    <row r="50" spans="1:18" s="250" customFormat="1">
      <c r="A50" s="62" t="s">
        <v>191</v>
      </c>
      <c r="B50" s="169" t="s">
        <v>192</v>
      </c>
      <c r="C50" s="169" t="s">
        <v>190</v>
      </c>
      <c r="D50" s="485">
        <v>2500</v>
      </c>
      <c r="E50" s="485">
        <v>1000</v>
      </c>
      <c r="F50" s="485">
        <v>1000</v>
      </c>
      <c r="G50" s="485">
        <v>1000</v>
      </c>
      <c r="H50" s="485">
        <v>1000</v>
      </c>
      <c r="I50" s="485">
        <v>1000</v>
      </c>
      <c r="J50" s="485">
        <v>1000</v>
      </c>
      <c r="K50" s="486"/>
      <c r="L50" s="537"/>
      <c r="M50" s="487">
        <f t="shared" si="0"/>
        <v>8500</v>
      </c>
      <c r="N50" s="538"/>
      <c r="R50" s="21"/>
    </row>
    <row r="51" spans="1:18" s="250" customFormat="1">
      <c r="A51" s="62" t="s">
        <v>193</v>
      </c>
      <c r="B51" s="169" t="s">
        <v>194</v>
      </c>
      <c r="C51" s="169" t="s">
        <v>190</v>
      </c>
      <c r="D51" s="485">
        <v>5000</v>
      </c>
      <c r="E51" s="485">
        <v>2500</v>
      </c>
      <c r="F51" s="485">
        <v>2500</v>
      </c>
      <c r="G51" s="485">
        <v>2500</v>
      </c>
      <c r="H51" s="485">
        <v>2500</v>
      </c>
      <c r="I51" s="485">
        <v>2500</v>
      </c>
      <c r="J51" s="485">
        <v>2500</v>
      </c>
      <c r="K51" s="486"/>
      <c r="L51" s="537"/>
      <c r="M51" s="487">
        <f t="shared" si="0"/>
        <v>20000</v>
      </c>
      <c r="N51" s="538"/>
      <c r="R51" s="21"/>
    </row>
    <row r="52" spans="1:18" s="250" customFormat="1">
      <c r="A52" s="62" t="s">
        <v>195</v>
      </c>
      <c r="B52" s="169" t="s">
        <v>196</v>
      </c>
      <c r="C52" s="169" t="s">
        <v>161</v>
      </c>
      <c r="D52" s="485"/>
      <c r="E52" s="485"/>
      <c r="F52" s="485"/>
      <c r="G52" s="485"/>
      <c r="H52" s="485"/>
      <c r="I52" s="485"/>
      <c r="J52" s="486"/>
      <c r="K52" s="486"/>
      <c r="L52" s="537"/>
      <c r="M52" s="487">
        <f t="shared" si="0"/>
        <v>0</v>
      </c>
      <c r="N52" s="538"/>
      <c r="R52" s="21"/>
    </row>
    <row r="53" spans="1:18" s="250" customFormat="1">
      <c r="A53" s="62" t="s">
        <v>197</v>
      </c>
      <c r="B53" s="169" t="s">
        <v>161</v>
      </c>
      <c r="C53" s="169" t="s">
        <v>161</v>
      </c>
      <c r="D53" s="485"/>
      <c r="E53" s="485"/>
      <c r="F53" s="485"/>
      <c r="G53" s="485"/>
      <c r="H53" s="485"/>
      <c r="I53" s="485"/>
      <c r="J53" s="486"/>
      <c r="K53" s="486"/>
      <c r="L53" s="537"/>
      <c r="M53" s="487">
        <f t="shared" si="0"/>
        <v>0</v>
      </c>
      <c r="N53" s="538"/>
      <c r="R53" s="21"/>
    </row>
    <row r="54" spans="1:18" s="250" customFormat="1">
      <c r="A54" s="62" t="s">
        <v>198</v>
      </c>
      <c r="B54" s="169" t="s">
        <v>199</v>
      </c>
      <c r="C54" s="169" t="s">
        <v>161</v>
      </c>
      <c r="D54" s="485"/>
      <c r="E54" s="485"/>
      <c r="F54" s="485"/>
      <c r="G54" s="485"/>
      <c r="H54" s="485"/>
      <c r="I54" s="485"/>
      <c r="J54" s="486"/>
      <c r="K54" s="486">
        <v>5000</v>
      </c>
      <c r="L54" s="537"/>
      <c r="M54" s="487">
        <f t="shared" si="0"/>
        <v>5000</v>
      </c>
      <c r="N54" s="538"/>
      <c r="R54" s="21"/>
    </row>
    <row r="55" spans="1:18" s="250" customFormat="1">
      <c r="A55" s="62" t="s">
        <v>200</v>
      </c>
      <c r="B55" s="169" t="s">
        <v>201</v>
      </c>
      <c r="C55" s="169" t="s">
        <v>161</v>
      </c>
      <c r="D55" s="485"/>
      <c r="E55" s="485"/>
      <c r="F55" s="485"/>
      <c r="G55" s="485"/>
      <c r="H55" s="485"/>
      <c r="I55" s="485"/>
      <c r="J55" s="486"/>
      <c r="K55" s="486">
        <v>2500</v>
      </c>
      <c r="L55" s="537"/>
      <c r="M55" s="487">
        <f t="shared" si="0"/>
        <v>2500</v>
      </c>
      <c r="N55" s="538"/>
      <c r="R55" s="21"/>
    </row>
    <row r="56" spans="1:18" s="250" customFormat="1">
      <c r="A56" s="62" t="s">
        <v>202</v>
      </c>
      <c r="B56" s="169" t="s">
        <v>203</v>
      </c>
      <c r="C56" s="169" t="s">
        <v>161</v>
      </c>
      <c r="D56" s="485"/>
      <c r="E56" s="485"/>
      <c r="F56" s="485"/>
      <c r="G56" s="485"/>
      <c r="H56" s="485"/>
      <c r="I56" s="485"/>
      <c r="J56" s="486"/>
      <c r="K56" s="486"/>
      <c r="L56" s="537"/>
      <c r="M56" s="487">
        <f t="shared" si="0"/>
        <v>0</v>
      </c>
      <c r="N56" s="538"/>
      <c r="R56" s="21"/>
    </row>
    <row r="57" spans="1:18" s="250" customFormat="1">
      <c r="A57" s="62" t="s">
        <v>204</v>
      </c>
      <c r="B57" s="169" t="s">
        <v>205</v>
      </c>
      <c r="C57" s="169" t="s">
        <v>206</v>
      </c>
      <c r="D57" s="485"/>
      <c r="E57" s="485"/>
      <c r="F57" s="485"/>
      <c r="G57" s="485"/>
      <c r="H57" s="485"/>
      <c r="I57" s="485"/>
      <c r="J57" s="486"/>
      <c r="K57" s="486">
        <v>15000</v>
      </c>
      <c r="L57" s="537"/>
      <c r="M57" s="487">
        <f t="shared" si="0"/>
        <v>15000</v>
      </c>
      <c r="N57" s="538"/>
      <c r="R57" s="21"/>
    </row>
    <row r="58" spans="1:18" s="250" customFormat="1">
      <c r="A58" s="62" t="s">
        <v>207</v>
      </c>
      <c r="B58" s="169" t="s">
        <v>208</v>
      </c>
      <c r="C58" s="169" t="s">
        <v>206</v>
      </c>
      <c r="D58" s="485"/>
      <c r="E58" s="485"/>
      <c r="F58" s="485"/>
      <c r="G58" s="485"/>
      <c r="H58" s="485"/>
      <c r="I58" s="485"/>
      <c r="J58" s="486"/>
      <c r="K58" s="486">
        <v>7500</v>
      </c>
      <c r="L58" s="537"/>
      <c r="M58" s="487">
        <f t="shared" si="0"/>
        <v>7500</v>
      </c>
      <c r="N58" s="538"/>
      <c r="R58" s="21"/>
    </row>
    <row r="59" spans="1:18" s="250" customFormat="1">
      <c r="A59" s="62" t="s">
        <v>209</v>
      </c>
      <c r="B59" s="169" t="s">
        <v>210</v>
      </c>
      <c r="C59" s="169" t="s">
        <v>206</v>
      </c>
      <c r="D59" s="485"/>
      <c r="E59" s="485"/>
      <c r="F59" s="485"/>
      <c r="G59" s="485"/>
      <c r="H59" s="485"/>
      <c r="I59" s="485"/>
      <c r="J59" s="486"/>
      <c r="K59" s="486">
        <v>7500</v>
      </c>
      <c r="L59" s="537"/>
      <c r="M59" s="487">
        <f t="shared" si="0"/>
        <v>7500</v>
      </c>
      <c r="N59" s="538"/>
      <c r="R59" s="21"/>
    </row>
    <row r="60" spans="1:18" s="250" customFormat="1">
      <c r="A60" s="62" t="s">
        <v>211</v>
      </c>
      <c r="B60" s="169" t="s">
        <v>212</v>
      </c>
      <c r="C60" s="169" t="s">
        <v>213</v>
      </c>
      <c r="D60" s="485"/>
      <c r="E60" s="485"/>
      <c r="F60" s="485"/>
      <c r="G60" s="485"/>
      <c r="H60" s="485"/>
      <c r="I60" s="485"/>
      <c r="J60" s="486"/>
      <c r="K60" s="486">
        <v>40000</v>
      </c>
      <c r="L60" s="537"/>
      <c r="M60" s="487">
        <f t="shared" si="0"/>
        <v>40000</v>
      </c>
      <c r="N60" s="538"/>
      <c r="R60" s="21"/>
    </row>
    <row r="61" spans="1:18" s="250" customFormat="1">
      <c r="A61" s="62" t="s">
        <v>214</v>
      </c>
      <c r="B61" s="169" t="s">
        <v>215</v>
      </c>
      <c r="C61" s="169" t="s">
        <v>215</v>
      </c>
      <c r="D61" s="485"/>
      <c r="E61" s="485"/>
      <c r="F61" s="485"/>
      <c r="G61" s="485"/>
      <c r="H61" s="485"/>
      <c r="I61" s="485"/>
      <c r="J61" s="486"/>
      <c r="K61" s="486">
        <v>15000</v>
      </c>
      <c r="L61" s="537"/>
      <c r="M61" s="487">
        <f t="shared" si="0"/>
        <v>15000</v>
      </c>
      <c r="N61" s="538"/>
      <c r="R61" s="21"/>
    </row>
    <row r="62" spans="1:18" s="250" customFormat="1">
      <c r="A62" s="62" t="s">
        <v>216</v>
      </c>
      <c r="B62" s="169" t="s">
        <v>217</v>
      </c>
      <c r="C62" s="169" t="s">
        <v>206</v>
      </c>
      <c r="D62" s="485"/>
      <c r="E62" s="485"/>
      <c r="F62" s="485"/>
      <c r="G62" s="485"/>
      <c r="H62" s="485"/>
      <c r="I62" s="485"/>
      <c r="J62" s="486"/>
      <c r="K62" s="486"/>
      <c r="L62" s="537"/>
      <c r="M62" s="487">
        <f t="shared" si="0"/>
        <v>0</v>
      </c>
      <c r="N62" s="538"/>
      <c r="R62" s="21"/>
    </row>
    <row r="63" spans="1:18" s="250" customFormat="1">
      <c r="A63" s="62" t="s">
        <v>218</v>
      </c>
      <c r="B63" s="169" t="s">
        <v>219</v>
      </c>
      <c r="C63" s="169" t="s">
        <v>220</v>
      </c>
      <c r="D63" s="485"/>
      <c r="E63" s="485"/>
      <c r="F63" s="485"/>
      <c r="G63" s="485"/>
      <c r="H63" s="485"/>
      <c r="I63" s="485"/>
      <c r="J63" s="486"/>
      <c r="K63" s="486">
        <v>25000</v>
      </c>
      <c r="L63" s="537"/>
      <c r="M63" s="487">
        <f t="shared" si="0"/>
        <v>25000</v>
      </c>
      <c r="N63" s="538"/>
      <c r="R63" s="21"/>
    </row>
    <row r="64" spans="1:18" s="250" customFormat="1">
      <c r="A64" s="62" t="s">
        <v>221</v>
      </c>
      <c r="B64" s="169" t="s">
        <v>206</v>
      </c>
      <c r="C64" s="169" t="s">
        <v>206</v>
      </c>
      <c r="D64" s="485"/>
      <c r="E64" s="485"/>
      <c r="F64" s="485"/>
      <c r="G64" s="485"/>
      <c r="H64" s="485"/>
      <c r="I64" s="485"/>
      <c r="J64" s="486"/>
      <c r="K64" s="486">
        <v>5000</v>
      </c>
      <c r="L64" s="537"/>
      <c r="M64" s="487">
        <f t="shared" si="0"/>
        <v>5000</v>
      </c>
      <c r="N64" s="538"/>
      <c r="R64" s="21"/>
    </row>
    <row r="65" spans="1:18" s="250" customFormat="1">
      <c r="A65" s="62" t="s">
        <v>222</v>
      </c>
      <c r="B65" s="169" t="s">
        <v>223</v>
      </c>
      <c r="C65" s="169" t="s">
        <v>206</v>
      </c>
      <c r="D65" s="485"/>
      <c r="E65" s="485"/>
      <c r="F65" s="485"/>
      <c r="G65" s="485"/>
      <c r="H65" s="485"/>
      <c r="I65" s="485"/>
      <c r="J65" s="486"/>
      <c r="K65" s="486"/>
      <c r="L65" s="537"/>
      <c r="M65" s="487">
        <f t="shared" si="0"/>
        <v>0</v>
      </c>
      <c r="N65" s="538"/>
      <c r="R65" s="21"/>
    </row>
    <row r="66" spans="1:18" s="250" customFormat="1">
      <c r="A66" s="62" t="s">
        <v>224</v>
      </c>
      <c r="B66" s="169" t="s">
        <v>225</v>
      </c>
      <c r="C66" s="169" t="s">
        <v>43</v>
      </c>
      <c r="D66" s="485"/>
      <c r="E66" s="485"/>
      <c r="F66" s="485"/>
      <c r="G66" s="485"/>
      <c r="H66" s="485"/>
      <c r="I66" s="485"/>
      <c r="J66" s="486"/>
      <c r="K66" s="486"/>
      <c r="L66" s="537"/>
      <c r="M66" s="487">
        <f t="shared" si="0"/>
        <v>0</v>
      </c>
      <c r="N66" s="538"/>
      <c r="R66" s="21"/>
    </row>
    <row r="67" spans="1:18" s="250" customFormat="1">
      <c r="A67" s="62" t="s">
        <v>226</v>
      </c>
      <c r="B67" s="169" t="s">
        <v>227</v>
      </c>
      <c r="C67" s="169" t="s">
        <v>43</v>
      </c>
      <c r="D67" s="485"/>
      <c r="E67" s="485"/>
      <c r="F67" s="485"/>
      <c r="G67" s="485"/>
      <c r="H67" s="485"/>
      <c r="I67" s="485"/>
      <c r="J67" s="486"/>
      <c r="K67" s="486">
        <v>10000</v>
      </c>
      <c r="L67" s="537"/>
      <c r="M67" s="487">
        <f t="shared" si="0"/>
        <v>10000</v>
      </c>
      <c r="N67" s="538"/>
      <c r="R67" s="21"/>
    </row>
    <row r="68" spans="1:18" s="250" customFormat="1">
      <c r="A68" s="62" t="s">
        <v>228</v>
      </c>
      <c r="B68" s="169" t="s">
        <v>229</v>
      </c>
      <c r="C68" s="169" t="s">
        <v>43</v>
      </c>
      <c r="D68" s="485"/>
      <c r="E68" s="485"/>
      <c r="F68" s="485"/>
      <c r="G68" s="485"/>
      <c r="H68" s="485"/>
      <c r="I68" s="485"/>
      <c r="J68" s="486"/>
      <c r="K68" s="486"/>
      <c r="L68" s="537"/>
      <c r="M68" s="487">
        <f t="shared" ref="M68:M131" si="1">SUM(D68:K68)</f>
        <v>0</v>
      </c>
      <c r="N68" s="538"/>
      <c r="R68" s="21"/>
    </row>
    <row r="69" spans="1:18" s="250" customFormat="1">
      <c r="A69" s="62" t="s">
        <v>230</v>
      </c>
      <c r="B69" s="169" t="s">
        <v>231</v>
      </c>
      <c r="C69" s="169" t="s">
        <v>232</v>
      </c>
      <c r="D69" s="485"/>
      <c r="E69" s="485"/>
      <c r="F69" s="485"/>
      <c r="G69" s="485"/>
      <c r="H69" s="485"/>
      <c r="I69" s="485"/>
      <c r="J69" s="486"/>
      <c r="K69" s="486"/>
      <c r="L69" s="537"/>
      <c r="M69" s="487">
        <f t="shared" si="1"/>
        <v>0</v>
      </c>
      <c r="N69" s="538"/>
      <c r="R69" s="21"/>
    </row>
    <row r="70" spans="1:18" s="250" customFormat="1">
      <c r="A70" s="62" t="s">
        <v>233</v>
      </c>
      <c r="B70" s="169" t="s">
        <v>234</v>
      </c>
      <c r="C70" s="169" t="s">
        <v>235</v>
      </c>
      <c r="D70" s="485">
        <v>7500</v>
      </c>
      <c r="E70" s="485">
        <v>5000</v>
      </c>
      <c r="F70" s="485">
        <v>4000</v>
      </c>
      <c r="G70" s="485">
        <v>7500</v>
      </c>
      <c r="H70" s="485">
        <v>5000</v>
      </c>
      <c r="I70" s="485">
        <v>4000</v>
      </c>
      <c r="J70" s="486">
        <v>2500</v>
      </c>
      <c r="K70" s="486">
        <v>35000</v>
      </c>
      <c r="L70" s="537"/>
      <c r="M70" s="487">
        <f t="shared" si="1"/>
        <v>70500</v>
      </c>
      <c r="N70" s="538"/>
      <c r="R70" s="21"/>
    </row>
    <row r="71" spans="1:18" s="250" customFormat="1">
      <c r="A71" s="62" t="s">
        <v>236</v>
      </c>
      <c r="B71" s="169" t="s">
        <v>237</v>
      </c>
      <c r="C71" s="169" t="s">
        <v>235</v>
      </c>
      <c r="D71" s="485"/>
      <c r="E71" s="485"/>
      <c r="F71" s="485"/>
      <c r="G71" s="485"/>
      <c r="H71" s="485"/>
      <c r="I71" s="485"/>
      <c r="J71" s="486"/>
      <c r="K71" s="486"/>
      <c r="L71" s="537"/>
      <c r="M71" s="487">
        <f t="shared" si="1"/>
        <v>0</v>
      </c>
      <c r="N71" s="538"/>
      <c r="R71" s="21"/>
    </row>
    <row r="72" spans="1:18" s="250" customFormat="1">
      <c r="A72" s="62" t="s">
        <v>238</v>
      </c>
      <c r="B72" s="169" t="s">
        <v>239</v>
      </c>
      <c r="C72" s="169" t="s">
        <v>232</v>
      </c>
      <c r="D72" s="485">
        <v>7500</v>
      </c>
      <c r="E72" s="485">
        <v>5000</v>
      </c>
      <c r="F72" s="485">
        <v>4000</v>
      </c>
      <c r="G72" s="485">
        <v>7500</v>
      </c>
      <c r="H72" s="485">
        <v>5000</v>
      </c>
      <c r="I72" s="485">
        <v>4000</v>
      </c>
      <c r="J72" s="486">
        <v>2500</v>
      </c>
      <c r="K72" s="486">
        <v>50000</v>
      </c>
      <c r="L72" s="537"/>
      <c r="M72" s="487">
        <f t="shared" si="1"/>
        <v>85500</v>
      </c>
      <c r="N72" s="538"/>
      <c r="R72" s="21"/>
    </row>
    <row r="73" spans="1:18" s="250" customFormat="1">
      <c r="A73" s="62" t="s">
        <v>240</v>
      </c>
      <c r="B73" s="169" t="s">
        <v>241</v>
      </c>
      <c r="C73" s="169" t="s">
        <v>232</v>
      </c>
      <c r="D73" s="485"/>
      <c r="E73" s="485"/>
      <c r="F73" s="485"/>
      <c r="G73" s="485"/>
      <c r="H73" s="485"/>
      <c r="I73" s="485"/>
      <c r="J73" s="486"/>
      <c r="K73" s="486"/>
      <c r="L73" s="537"/>
      <c r="M73" s="487">
        <f t="shared" si="1"/>
        <v>0</v>
      </c>
      <c r="N73" s="538"/>
      <c r="R73" s="21"/>
    </row>
    <row r="74" spans="1:18" s="250" customFormat="1">
      <c r="A74" s="62" t="s">
        <v>242</v>
      </c>
      <c r="B74" s="169" t="s">
        <v>243</v>
      </c>
      <c r="C74" s="169" t="s">
        <v>244</v>
      </c>
      <c r="D74" s="485"/>
      <c r="E74" s="485"/>
      <c r="F74" s="485"/>
      <c r="G74" s="485"/>
      <c r="H74" s="485"/>
      <c r="I74" s="485"/>
      <c r="J74" s="486"/>
      <c r="K74" s="486">
        <v>15000</v>
      </c>
      <c r="L74" s="537"/>
      <c r="M74" s="487">
        <f t="shared" si="1"/>
        <v>15000</v>
      </c>
      <c r="N74" s="538"/>
      <c r="R74" s="21"/>
    </row>
    <row r="75" spans="1:18" s="250" customFormat="1">
      <c r="A75" s="62" t="s">
        <v>245</v>
      </c>
      <c r="B75" s="169" t="s">
        <v>246</v>
      </c>
      <c r="C75" s="169" t="s">
        <v>244</v>
      </c>
      <c r="D75" s="485">
        <v>500</v>
      </c>
      <c r="E75" s="485">
        <v>500</v>
      </c>
      <c r="F75" s="485">
        <v>500</v>
      </c>
      <c r="G75" s="485">
        <v>500</v>
      </c>
      <c r="H75" s="485">
        <v>500</v>
      </c>
      <c r="I75" s="485">
        <v>500</v>
      </c>
      <c r="J75" s="485">
        <v>500</v>
      </c>
      <c r="K75" s="486">
        <v>25000</v>
      </c>
      <c r="L75" s="537"/>
      <c r="M75" s="487">
        <f t="shared" si="1"/>
        <v>28500</v>
      </c>
      <c r="N75" s="538"/>
      <c r="R75" s="21"/>
    </row>
    <row r="76" spans="1:18" s="250" customFormat="1">
      <c r="A76" s="62" t="s">
        <v>247</v>
      </c>
      <c r="B76" s="169" t="s">
        <v>248</v>
      </c>
      <c r="C76" s="169" t="s">
        <v>244</v>
      </c>
      <c r="D76" s="485"/>
      <c r="E76" s="485"/>
      <c r="F76" s="485"/>
      <c r="G76" s="485"/>
      <c r="H76" s="485"/>
      <c r="I76" s="485"/>
      <c r="J76" s="486"/>
      <c r="K76" s="486"/>
      <c r="L76" s="537"/>
      <c r="M76" s="487">
        <f t="shared" si="1"/>
        <v>0</v>
      </c>
      <c r="N76" s="538"/>
      <c r="R76" s="21"/>
    </row>
    <row r="77" spans="1:18" s="250" customFormat="1">
      <c r="A77" s="62" t="s">
        <v>249</v>
      </c>
      <c r="B77" s="169" t="s">
        <v>250</v>
      </c>
      <c r="C77" s="169" t="s">
        <v>251</v>
      </c>
      <c r="D77" s="485">
        <v>40000</v>
      </c>
      <c r="E77" s="485">
        <v>15000</v>
      </c>
      <c r="F77" s="485">
        <v>10000</v>
      </c>
      <c r="G77" s="485">
        <v>25000</v>
      </c>
      <c r="H77" s="485">
        <v>15000</v>
      </c>
      <c r="I77" s="485">
        <v>10000</v>
      </c>
      <c r="J77" s="486">
        <v>5000</v>
      </c>
      <c r="K77" s="486"/>
      <c r="L77" s="537"/>
      <c r="M77" s="487">
        <f t="shared" si="1"/>
        <v>120000</v>
      </c>
      <c r="N77" s="538"/>
      <c r="R77" s="21"/>
    </row>
    <row r="78" spans="1:18" s="250" customFormat="1">
      <c r="A78" s="62" t="s">
        <v>252</v>
      </c>
      <c r="B78" s="169" t="s">
        <v>253</v>
      </c>
      <c r="C78" s="169" t="s">
        <v>251</v>
      </c>
      <c r="D78" s="485"/>
      <c r="E78" s="485"/>
      <c r="F78" s="485"/>
      <c r="G78" s="485"/>
      <c r="H78" s="485"/>
      <c r="I78" s="485"/>
      <c r="J78" s="486"/>
      <c r="K78" s="486"/>
      <c r="L78" s="537"/>
      <c r="M78" s="487">
        <f t="shared" si="1"/>
        <v>0</v>
      </c>
      <c r="N78" s="538"/>
      <c r="R78" s="21"/>
    </row>
    <row r="79" spans="1:18" s="250" customFormat="1">
      <c r="A79" s="62" t="s">
        <v>254</v>
      </c>
      <c r="B79" s="169" t="s">
        <v>255</v>
      </c>
      <c r="C79" s="169" t="s">
        <v>251</v>
      </c>
      <c r="D79" s="485">
        <v>5000</v>
      </c>
      <c r="E79" s="485">
        <v>2000</v>
      </c>
      <c r="F79" s="485">
        <v>1000</v>
      </c>
      <c r="G79" s="485">
        <v>4000</v>
      </c>
      <c r="H79" s="485">
        <v>2500</v>
      </c>
      <c r="I79" s="485">
        <v>2000</v>
      </c>
      <c r="J79" s="486">
        <v>1500</v>
      </c>
      <c r="K79" s="486"/>
      <c r="L79" s="537"/>
      <c r="M79" s="487">
        <f t="shared" si="1"/>
        <v>18000</v>
      </c>
      <c r="N79" s="538"/>
      <c r="R79" s="21"/>
    </row>
    <row r="80" spans="1:18" s="250" customFormat="1">
      <c r="A80" s="62" t="s">
        <v>256</v>
      </c>
      <c r="B80" s="169" t="s">
        <v>257</v>
      </c>
      <c r="C80" s="169" t="s">
        <v>258</v>
      </c>
      <c r="D80" s="485"/>
      <c r="E80" s="485"/>
      <c r="F80" s="485"/>
      <c r="G80" s="485"/>
      <c r="H80" s="485"/>
      <c r="I80" s="485"/>
      <c r="J80" s="486"/>
      <c r="K80" s="486"/>
      <c r="L80" s="537"/>
      <c r="M80" s="487">
        <f t="shared" si="1"/>
        <v>0</v>
      </c>
      <c r="N80" s="538"/>
      <c r="R80" s="21"/>
    </row>
    <row r="81" spans="1:18" s="250" customFormat="1">
      <c r="A81" s="62" t="s">
        <v>259</v>
      </c>
      <c r="B81" s="169" t="s">
        <v>260</v>
      </c>
      <c r="C81" s="169" t="s">
        <v>258</v>
      </c>
      <c r="D81" s="485"/>
      <c r="E81" s="485"/>
      <c r="F81" s="485"/>
      <c r="G81" s="485"/>
      <c r="H81" s="485"/>
      <c r="I81" s="485"/>
      <c r="J81" s="486"/>
      <c r="K81" s="486"/>
      <c r="L81" s="537"/>
      <c r="M81" s="487">
        <f t="shared" si="1"/>
        <v>0</v>
      </c>
      <c r="N81" s="538"/>
      <c r="R81" s="21"/>
    </row>
    <row r="82" spans="1:18" s="250" customFormat="1">
      <c r="A82" s="62" t="s">
        <v>261</v>
      </c>
      <c r="B82" s="169" t="s">
        <v>262</v>
      </c>
      <c r="C82" s="169" t="s">
        <v>263</v>
      </c>
      <c r="D82" s="485"/>
      <c r="E82" s="485"/>
      <c r="F82" s="485"/>
      <c r="G82" s="485"/>
      <c r="H82" s="485"/>
      <c r="I82" s="485"/>
      <c r="J82" s="486"/>
      <c r="K82" s="486"/>
      <c r="L82" s="537"/>
      <c r="M82" s="487">
        <f t="shared" si="1"/>
        <v>0</v>
      </c>
      <c r="N82" s="538"/>
      <c r="R82" s="21"/>
    </row>
    <row r="83" spans="1:18" s="250" customFormat="1">
      <c r="A83" s="62" t="s">
        <v>264</v>
      </c>
      <c r="B83" s="169" t="s">
        <v>265</v>
      </c>
      <c r="C83" s="169" t="s">
        <v>266</v>
      </c>
      <c r="D83" s="485">
        <v>15000</v>
      </c>
      <c r="E83" s="485">
        <v>10000</v>
      </c>
      <c r="F83" s="485">
        <v>7500</v>
      </c>
      <c r="G83" s="485">
        <v>12500</v>
      </c>
      <c r="H83" s="485">
        <v>10000</v>
      </c>
      <c r="I83" s="485">
        <v>7500</v>
      </c>
      <c r="J83" s="486">
        <v>2500</v>
      </c>
      <c r="K83" s="486"/>
      <c r="L83" s="537"/>
      <c r="M83" s="487">
        <f t="shared" si="1"/>
        <v>65000</v>
      </c>
      <c r="N83" s="538"/>
      <c r="R83" s="21"/>
    </row>
    <row r="84" spans="1:18" s="250" customFormat="1">
      <c r="A84" s="62" t="s">
        <v>267</v>
      </c>
      <c r="B84" s="169" t="s">
        <v>268</v>
      </c>
      <c r="C84" s="169" t="s">
        <v>266</v>
      </c>
      <c r="D84" s="485"/>
      <c r="E84" s="485"/>
      <c r="F84" s="485"/>
      <c r="G84" s="485"/>
      <c r="H84" s="485"/>
      <c r="I84" s="485"/>
      <c r="J84" s="486"/>
      <c r="K84" s="486"/>
      <c r="L84" s="537"/>
      <c r="M84" s="487">
        <f t="shared" si="1"/>
        <v>0</v>
      </c>
      <c r="N84" s="538"/>
      <c r="R84" s="21"/>
    </row>
    <row r="85" spans="1:18" s="250" customFormat="1">
      <c r="A85" s="62" t="s">
        <v>269</v>
      </c>
      <c r="B85" s="169" t="s">
        <v>270</v>
      </c>
      <c r="C85" s="169" t="s">
        <v>271</v>
      </c>
      <c r="D85" s="485">
        <v>10000</v>
      </c>
      <c r="E85" s="485">
        <v>5000</v>
      </c>
      <c r="F85" s="485">
        <v>5000</v>
      </c>
      <c r="G85" s="485">
        <v>7500</v>
      </c>
      <c r="H85" s="485">
        <v>5000</v>
      </c>
      <c r="I85" s="485">
        <v>5000</v>
      </c>
      <c r="J85" s="486">
        <v>2500</v>
      </c>
      <c r="K85" s="486"/>
      <c r="L85" s="537"/>
      <c r="M85" s="487">
        <f t="shared" si="1"/>
        <v>40000</v>
      </c>
      <c r="N85" s="538"/>
      <c r="R85" s="21"/>
    </row>
    <row r="86" spans="1:18" s="250" customFormat="1">
      <c r="A86" s="62" t="s">
        <v>272</v>
      </c>
      <c r="B86" s="169" t="s">
        <v>273</v>
      </c>
      <c r="C86" s="169" t="s">
        <v>263</v>
      </c>
      <c r="D86" s="485"/>
      <c r="E86" s="485"/>
      <c r="F86" s="485"/>
      <c r="G86" s="485"/>
      <c r="H86" s="485"/>
      <c r="I86" s="485"/>
      <c r="J86" s="486"/>
      <c r="K86" s="486"/>
      <c r="L86" s="537"/>
      <c r="M86" s="487">
        <f t="shared" si="1"/>
        <v>0</v>
      </c>
      <c r="N86" s="538"/>
      <c r="R86" s="21"/>
    </row>
    <row r="87" spans="1:18" s="250" customFormat="1">
      <c r="A87" s="62" t="s">
        <v>274</v>
      </c>
      <c r="B87" s="169" t="s">
        <v>275</v>
      </c>
      <c r="C87" s="169" t="s">
        <v>263</v>
      </c>
      <c r="D87" s="485"/>
      <c r="E87" s="485"/>
      <c r="F87" s="485"/>
      <c r="G87" s="485"/>
      <c r="H87" s="485"/>
      <c r="I87" s="485"/>
      <c r="J87" s="486"/>
      <c r="K87" s="486"/>
      <c r="L87" s="537"/>
      <c r="M87" s="487">
        <f t="shared" si="1"/>
        <v>0</v>
      </c>
      <c r="N87" s="538"/>
      <c r="R87" s="21"/>
    </row>
    <row r="88" spans="1:18" s="250" customFormat="1">
      <c r="A88" s="62" t="s">
        <v>276</v>
      </c>
      <c r="B88" s="169" t="s">
        <v>277</v>
      </c>
      <c r="C88" s="169" t="s">
        <v>263</v>
      </c>
      <c r="D88" s="485">
        <v>20000</v>
      </c>
      <c r="E88" s="485"/>
      <c r="F88" s="485"/>
      <c r="G88" s="485">
        <v>20000</v>
      </c>
      <c r="H88" s="485"/>
      <c r="I88" s="485">
        <v>15000</v>
      </c>
      <c r="J88" s="486">
        <v>5000</v>
      </c>
      <c r="K88" s="486">
        <v>50000</v>
      </c>
      <c r="L88" s="537"/>
      <c r="M88" s="487">
        <f t="shared" si="1"/>
        <v>110000</v>
      </c>
      <c r="N88" s="538"/>
      <c r="R88" s="21"/>
    </row>
    <row r="89" spans="1:18" s="250" customFormat="1">
      <c r="A89" s="62" t="s">
        <v>278</v>
      </c>
      <c r="B89" s="169" t="s">
        <v>279</v>
      </c>
      <c r="C89" s="169" t="s">
        <v>263</v>
      </c>
      <c r="D89" s="485"/>
      <c r="E89" s="485"/>
      <c r="F89" s="485"/>
      <c r="G89" s="485"/>
      <c r="H89" s="485"/>
      <c r="I89" s="485"/>
      <c r="J89" s="486"/>
      <c r="K89" s="486"/>
      <c r="L89" s="537"/>
      <c r="M89" s="487">
        <f t="shared" si="1"/>
        <v>0</v>
      </c>
      <c r="N89" s="538"/>
      <c r="R89" s="21"/>
    </row>
    <row r="90" spans="1:18" s="250" customFormat="1">
      <c r="A90" s="62" t="s">
        <v>280</v>
      </c>
      <c r="B90" s="169" t="s">
        <v>281</v>
      </c>
      <c r="C90" s="169" t="s">
        <v>263</v>
      </c>
      <c r="D90" s="485"/>
      <c r="E90" s="485"/>
      <c r="F90" s="485"/>
      <c r="G90" s="485"/>
      <c r="H90" s="485"/>
      <c r="I90" s="485"/>
      <c r="J90" s="486"/>
      <c r="K90" s="486"/>
      <c r="L90" s="537"/>
      <c r="M90" s="487">
        <f t="shared" si="1"/>
        <v>0</v>
      </c>
      <c r="N90" s="538"/>
      <c r="R90" s="21"/>
    </row>
    <row r="91" spans="1:18" s="250" customFormat="1">
      <c r="A91" s="62" t="s">
        <v>282</v>
      </c>
      <c r="B91" s="169" t="s">
        <v>283</v>
      </c>
      <c r="C91" s="169" t="s">
        <v>263</v>
      </c>
      <c r="D91" s="485">
        <v>1500</v>
      </c>
      <c r="E91" s="485">
        <v>1000</v>
      </c>
      <c r="F91" s="485">
        <v>1000</v>
      </c>
      <c r="G91" s="485">
        <v>1000</v>
      </c>
      <c r="H91" s="485">
        <v>1000</v>
      </c>
      <c r="I91" s="485">
        <v>1000</v>
      </c>
      <c r="J91" s="485">
        <v>1000</v>
      </c>
      <c r="K91" s="486">
        <v>1500</v>
      </c>
      <c r="L91" s="537"/>
      <c r="M91" s="487">
        <f t="shared" si="1"/>
        <v>9000</v>
      </c>
      <c r="N91" s="538"/>
      <c r="R91" s="21"/>
    </row>
    <row r="92" spans="1:18" s="250" customFormat="1">
      <c r="A92" s="62" t="s">
        <v>284</v>
      </c>
      <c r="B92" s="169" t="s">
        <v>285</v>
      </c>
      <c r="C92" s="169" t="s">
        <v>263</v>
      </c>
      <c r="D92" s="485"/>
      <c r="E92" s="485"/>
      <c r="F92" s="485"/>
      <c r="G92" s="485"/>
      <c r="H92" s="485"/>
      <c r="I92" s="485"/>
      <c r="J92" s="486"/>
      <c r="K92" s="486"/>
      <c r="L92" s="537"/>
      <c r="M92" s="487">
        <f t="shared" si="1"/>
        <v>0</v>
      </c>
      <c r="N92" s="538"/>
      <c r="R92" s="21"/>
    </row>
    <row r="93" spans="1:18" s="250" customFormat="1">
      <c r="A93" s="62" t="s">
        <v>286</v>
      </c>
      <c r="B93" s="169" t="s">
        <v>287</v>
      </c>
      <c r="C93" s="169" t="s">
        <v>288</v>
      </c>
      <c r="D93" s="485">
        <v>15000</v>
      </c>
      <c r="E93" s="485">
        <v>5000</v>
      </c>
      <c r="F93" s="485">
        <v>5000</v>
      </c>
      <c r="G93" s="485">
        <v>2500</v>
      </c>
      <c r="H93" s="485">
        <v>10000</v>
      </c>
      <c r="I93" s="485">
        <v>2500</v>
      </c>
      <c r="J93" s="486">
        <v>5000</v>
      </c>
      <c r="K93" s="486">
        <v>15000</v>
      </c>
      <c r="L93" s="537"/>
      <c r="M93" s="487">
        <f t="shared" si="1"/>
        <v>60000</v>
      </c>
      <c r="N93" s="538"/>
      <c r="R93" s="21"/>
    </row>
    <row r="94" spans="1:18" s="250" customFormat="1">
      <c r="A94" s="62" t="s">
        <v>289</v>
      </c>
      <c r="B94" s="169" t="s">
        <v>290</v>
      </c>
      <c r="C94" s="169" t="s">
        <v>288</v>
      </c>
      <c r="D94" s="485"/>
      <c r="E94" s="485"/>
      <c r="F94" s="485"/>
      <c r="G94" s="485"/>
      <c r="H94" s="485"/>
      <c r="I94" s="485"/>
      <c r="J94" s="486"/>
      <c r="K94" s="486"/>
      <c r="L94" s="537"/>
      <c r="M94" s="487">
        <f t="shared" si="1"/>
        <v>0</v>
      </c>
      <c r="N94" s="538"/>
      <c r="R94" s="21"/>
    </row>
    <row r="95" spans="1:18" s="250" customFormat="1">
      <c r="A95" s="62" t="s">
        <v>291</v>
      </c>
      <c r="B95" s="169" t="s">
        <v>292</v>
      </c>
      <c r="C95" s="169" t="s">
        <v>288</v>
      </c>
      <c r="D95" s="485"/>
      <c r="E95" s="485"/>
      <c r="F95" s="485"/>
      <c r="G95" s="485"/>
      <c r="H95" s="485"/>
      <c r="I95" s="485"/>
      <c r="J95" s="486"/>
      <c r="K95" s="486"/>
      <c r="L95" s="537"/>
      <c r="M95" s="487">
        <f t="shared" si="1"/>
        <v>0</v>
      </c>
      <c r="N95" s="538"/>
      <c r="R95" s="21"/>
    </row>
    <row r="96" spans="1:18" s="250" customFormat="1">
      <c r="A96" s="62" t="s">
        <v>293</v>
      </c>
      <c r="B96" s="169" t="s">
        <v>294</v>
      </c>
      <c r="C96" s="169" t="s">
        <v>288</v>
      </c>
      <c r="D96" s="485"/>
      <c r="E96" s="485"/>
      <c r="F96" s="485"/>
      <c r="G96" s="485"/>
      <c r="H96" s="485"/>
      <c r="I96" s="485"/>
      <c r="J96" s="486"/>
      <c r="K96" s="486"/>
      <c r="L96" s="537"/>
      <c r="M96" s="487">
        <f t="shared" si="1"/>
        <v>0</v>
      </c>
      <c r="N96" s="538"/>
      <c r="R96" s="21"/>
    </row>
    <row r="97" spans="1:18" s="250" customFormat="1">
      <c r="A97" s="62" t="s">
        <v>295</v>
      </c>
      <c r="B97" s="169" t="s">
        <v>296</v>
      </c>
      <c r="C97" s="169" t="s">
        <v>297</v>
      </c>
      <c r="D97" s="485"/>
      <c r="E97" s="485"/>
      <c r="F97" s="485"/>
      <c r="G97" s="485"/>
      <c r="H97" s="485"/>
      <c r="I97" s="485"/>
      <c r="J97" s="486"/>
      <c r="K97" s="486"/>
      <c r="L97" s="537"/>
      <c r="M97" s="487">
        <f t="shared" si="1"/>
        <v>0</v>
      </c>
      <c r="N97" s="538"/>
      <c r="R97" s="21"/>
    </row>
    <row r="98" spans="1:18" s="250" customFormat="1">
      <c r="A98" s="62" t="s">
        <v>298</v>
      </c>
      <c r="B98" s="169" t="s">
        <v>299</v>
      </c>
      <c r="C98" s="169" t="s">
        <v>288</v>
      </c>
      <c r="D98" s="485"/>
      <c r="E98" s="485"/>
      <c r="F98" s="485"/>
      <c r="G98" s="485"/>
      <c r="H98" s="485"/>
      <c r="I98" s="485"/>
      <c r="J98" s="486"/>
      <c r="K98" s="486"/>
      <c r="L98" s="537"/>
      <c r="M98" s="487">
        <f t="shared" si="1"/>
        <v>0</v>
      </c>
      <c r="N98" s="538"/>
      <c r="R98" s="21"/>
    </row>
    <row r="99" spans="1:18" s="250" customFormat="1">
      <c r="A99" s="62" t="s">
        <v>300</v>
      </c>
      <c r="B99" s="169" t="s">
        <v>297</v>
      </c>
      <c r="C99" s="169" t="s">
        <v>297</v>
      </c>
      <c r="D99" s="485"/>
      <c r="E99" s="485"/>
      <c r="F99" s="485"/>
      <c r="G99" s="485"/>
      <c r="H99" s="485"/>
      <c r="I99" s="485"/>
      <c r="J99" s="486"/>
      <c r="K99" s="486">
        <v>10000</v>
      </c>
      <c r="L99" s="537"/>
      <c r="M99" s="487">
        <f t="shared" si="1"/>
        <v>10000</v>
      </c>
      <c r="N99" s="538"/>
      <c r="R99" s="21"/>
    </row>
    <row r="100" spans="1:18" s="250" customFormat="1">
      <c r="A100" s="62" t="s">
        <v>301</v>
      </c>
      <c r="B100" s="169" t="s">
        <v>302</v>
      </c>
      <c r="C100" s="169" t="s">
        <v>297</v>
      </c>
      <c r="D100" s="485"/>
      <c r="E100" s="485"/>
      <c r="F100" s="485"/>
      <c r="G100" s="485"/>
      <c r="H100" s="485"/>
      <c r="I100" s="485"/>
      <c r="J100" s="486"/>
      <c r="K100" s="486"/>
      <c r="L100" s="537"/>
      <c r="M100" s="487">
        <f t="shared" si="1"/>
        <v>0</v>
      </c>
      <c r="N100" s="538"/>
      <c r="R100" s="21"/>
    </row>
    <row r="101" spans="1:18" s="250" customFormat="1">
      <c r="A101" s="62" t="s">
        <v>303</v>
      </c>
      <c r="B101" s="169" t="s">
        <v>304</v>
      </c>
      <c r="C101" s="169" t="s">
        <v>47</v>
      </c>
      <c r="D101" s="485"/>
      <c r="E101" s="485"/>
      <c r="F101" s="485"/>
      <c r="G101" s="485"/>
      <c r="H101" s="485"/>
      <c r="I101" s="485"/>
      <c r="J101" s="486"/>
      <c r="K101" s="486">
        <v>1500</v>
      </c>
      <c r="L101" s="537"/>
      <c r="M101" s="487">
        <f t="shared" si="1"/>
        <v>1500</v>
      </c>
      <c r="N101" s="538"/>
      <c r="R101" s="21"/>
    </row>
    <row r="102" spans="1:18" s="250" customFormat="1">
      <c r="A102" s="62" t="s">
        <v>305</v>
      </c>
      <c r="B102" s="169" t="s">
        <v>306</v>
      </c>
      <c r="C102" s="169" t="s">
        <v>288</v>
      </c>
      <c r="D102" s="485">
        <v>20000</v>
      </c>
      <c r="E102" s="485">
        <v>15000</v>
      </c>
      <c r="F102" s="485">
        <v>10000</v>
      </c>
      <c r="G102" s="485">
        <v>15000</v>
      </c>
      <c r="H102" s="485">
        <v>5000</v>
      </c>
      <c r="I102" s="485">
        <v>5000</v>
      </c>
      <c r="J102" s="486">
        <v>5000</v>
      </c>
      <c r="K102" s="486"/>
      <c r="L102" s="537"/>
      <c r="M102" s="487">
        <f t="shared" si="1"/>
        <v>75000</v>
      </c>
      <c r="N102" s="538"/>
      <c r="R102" s="21"/>
    </row>
    <row r="103" spans="1:18" s="250" customFormat="1">
      <c r="A103" s="62" t="s">
        <v>307</v>
      </c>
      <c r="B103" s="169" t="s">
        <v>308</v>
      </c>
      <c r="C103" s="169" t="s">
        <v>47</v>
      </c>
      <c r="D103" s="485"/>
      <c r="E103" s="485"/>
      <c r="F103" s="485"/>
      <c r="G103" s="485"/>
      <c r="H103" s="485"/>
      <c r="I103" s="485"/>
      <c r="J103" s="486"/>
      <c r="K103" s="486"/>
      <c r="L103" s="537"/>
      <c r="M103" s="487">
        <f t="shared" si="1"/>
        <v>0</v>
      </c>
      <c r="N103" s="538"/>
      <c r="R103" s="21"/>
    </row>
    <row r="104" spans="1:18" s="250" customFormat="1">
      <c r="A104" s="62" t="s">
        <v>309</v>
      </c>
      <c r="B104" s="169" t="s">
        <v>310</v>
      </c>
      <c r="C104" s="169" t="s">
        <v>47</v>
      </c>
      <c r="D104" s="485"/>
      <c r="E104" s="485"/>
      <c r="F104" s="485"/>
      <c r="G104" s="485"/>
      <c r="H104" s="485"/>
      <c r="I104" s="485"/>
      <c r="J104" s="486"/>
      <c r="K104" s="486"/>
      <c r="L104" s="537"/>
      <c r="M104" s="487">
        <f t="shared" si="1"/>
        <v>0</v>
      </c>
      <c r="N104" s="538"/>
      <c r="R104" s="21"/>
    </row>
    <row r="105" spans="1:18" s="250" customFormat="1">
      <c r="A105" s="62" t="s">
        <v>311</v>
      </c>
      <c r="B105" s="169" t="s">
        <v>312</v>
      </c>
      <c r="C105" s="169" t="s">
        <v>313</v>
      </c>
      <c r="D105" s="485"/>
      <c r="E105" s="485"/>
      <c r="F105" s="485"/>
      <c r="G105" s="485"/>
      <c r="H105" s="485"/>
      <c r="I105" s="485"/>
      <c r="J105" s="486"/>
      <c r="K105" s="486"/>
      <c r="L105" s="537"/>
      <c r="M105" s="487">
        <f t="shared" si="1"/>
        <v>0</v>
      </c>
      <c r="N105" s="538"/>
      <c r="R105" s="21"/>
    </row>
    <row r="106" spans="1:18" s="250" customFormat="1">
      <c r="A106" s="62" t="s">
        <v>314</v>
      </c>
      <c r="B106" s="169" t="s">
        <v>315</v>
      </c>
      <c r="C106" s="169" t="s">
        <v>313</v>
      </c>
      <c r="D106" s="485"/>
      <c r="E106" s="485"/>
      <c r="F106" s="485"/>
      <c r="G106" s="485"/>
      <c r="H106" s="485"/>
      <c r="I106" s="485"/>
      <c r="J106" s="486"/>
      <c r="K106" s="486">
        <v>25000</v>
      </c>
      <c r="L106" s="537"/>
      <c r="M106" s="487">
        <f t="shared" si="1"/>
        <v>25000</v>
      </c>
      <c r="N106" s="538"/>
      <c r="R106" s="21"/>
    </row>
    <row r="107" spans="1:18" s="250" customFormat="1">
      <c r="A107" s="62" t="s">
        <v>316</v>
      </c>
      <c r="B107" s="169" t="s">
        <v>317</v>
      </c>
      <c r="C107" s="169" t="s">
        <v>313</v>
      </c>
      <c r="D107" s="485"/>
      <c r="E107" s="485"/>
      <c r="F107" s="485"/>
      <c r="G107" s="485"/>
      <c r="H107" s="485"/>
      <c r="I107" s="485"/>
      <c r="J107" s="486"/>
      <c r="K107" s="486"/>
      <c r="L107" s="537"/>
      <c r="M107" s="487">
        <f t="shared" si="1"/>
        <v>0</v>
      </c>
      <c r="N107" s="538"/>
      <c r="R107" s="21"/>
    </row>
    <row r="108" spans="1:18" s="250" customFormat="1">
      <c r="A108" s="62" t="s">
        <v>318</v>
      </c>
      <c r="B108" s="169" t="s">
        <v>319</v>
      </c>
      <c r="C108" s="169" t="s">
        <v>313</v>
      </c>
      <c r="D108" s="485"/>
      <c r="E108" s="485"/>
      <c r="F108" s="485"/>
      <c r="G108" s="485"/>
      <c r="H108" s="485"/>
      <c r="I108" s="485"/>
      <c r="J108" s="486"/>
      <c r="K108" s="486">
        <v>15000</v>
      </c>
      <c r="L108" s="537"/>
      <c r="M108" s="487">
        <f t="shared" si="1"/>
        <v>15000</v>
      </c>
      <c r="N108" s="538"/>
      <c r="R108" s="21"/>
    </row>
    <row r="109" spans="1:18" s="250" customFormat="1">
      <c r="A109" s="62" t="s">
        <v>320</v>
      </c>
      <c r="B109" s="169" t="s">
        <v>321</v>
      </c>
      <c r="C109" s="169" t="s">
        <v>313</v>
      </c>
      <c r="D109" s="485"/>
      <c r="E109" s="485"/>
      <c r="F109" s="485"/>
      <c r="G109" s="485"/>
      <c r="H109" s="485"/>
      <c r="I109" s="485"/>
      <c r="J109" s="486"/>
      <c r="K109" s="486"/>
      <c r="L109" s="537"/>
      <c r="M109" s="487">
        <f t="shared" si="1"/>
        <v>0</v>
      </c>
      <c r="N109" s="538"/>
      <c r="R109" s="21"/>
    </row>
    <row r="110" spans="1:18" s="250" customFormat="1">
      <c r="A110" s="62" t="s">
        <v>322</v>
      </c>
      <c r="B110" s="169" t="s">
        <v>323</v>
      </c>
      <c r="C110" s="169" t="s">
        <v>313</v>
      </c>
      <c r="D110" s="485"/>
      <c r="E110" s="485"/>
      <c r="F110" s="485"/>
      <c r="G110" s="485"/>
      <c r="H110" s="485"/>
      <c r="I110" s="485"/>
      <c r="J110" s="486"/>
      <c r="K110" s="486"/>
      <c r="L110" s="537"/>
      <c r="M110" s="487">
        <f t="shared" si="1"/>
        <v>0</v>
      </c>
      <c r="N110" s="538"/>
      <c r="R110" s="21"/>
    </row>
    <row r="111" spans="1:18" s="250" customFormat="1">
      <c r="A111" s="62" t="s">
        <v>324</v>
      </c>
      <c r="B111" s="169" t="s">
        <v>325</v>
      </c>
      <c r="C111" s="169" t="s">
        <v>313</v>
      </c>
      <c r="D111" s="485"/>
      <c r="E111" s="485"/>
      <c r="F111" s="485"/>
      <c r="G111" s="485"/>
      <c r="H111" s="485"/>
      <c r="I111" s="485"/>
      <c r="J111" s="486"/>
      <c r="K111" s="486"/>
      <c r="L111" s="537"/>
      <c r="M111" s="487">
        <f t="shared" si="1"/>
        <v>0</v>
      </c>
      <c r="N111" s="538"/>
      <c r="R111" s="21"/>
    </row>
    <row r="112" spans="1:18" s="250" customFormat="1">
      <c r="A112" s="62" t="s">
        <v>326</v>
      </c>
      <c r="B112" s="169" t="s">
        <v>327</v>
      </c>
      <c r="C112" s="169" t="s">
        <v>328</v>
      </c>
      <c r="D112" s="485"/>
      <c r="E112" s="485"/>
      <c r="F112" s="485"/>
      <c r="G112" s="485"/>
      <c r="H112" s="485"/>
      <c r="I112" s="485"/>
      <c r="J112" s="486"/>
      <c r="K112" s="486"/>
      <c r="L112" s="537"/>
      <c r="M112" s="487">
        <f t="shared" si="1"/>
        <v>0</v>
      </c>
      <c r="N112" s="538"/>
      <c r="R112" s="21"/>
    </row>
    <row r="113" spans="1:18" s="250" customFormat="1">
      <c r="A113" s="62" t="s">
        <v>329</v>
      </c>
      <c r="B113" s="169" t="s">
        <v>330</v>
      </c>
      <c r="C113" s="169" t="s">
        <v>328</v>
      </c>
      <c r="D113" s="485"/>
      <c r="E113" s="485"/>
      <c r="F113" s="485"/>
      <c r="G113" s="485"/>
      <c r="H113" s="485"/>
      <c r="I113" s="485"/>
      <c r="J113" s="486"/>
      <c r="K113" s="486">
        <v>4000</v>
      </c>
      <c r="L113" s="537"/>
      <c r="M113" s="487">
        <f t="shared" si="1"/>
        <v>4000</v>
      </c>
      <c r="N113" s="538"/>
      <c r="R113" s="21"/>
    </row>
    <row r="114" spans="1:18" s="250" customFormat="1">
      <c r="A114" s="62" t="s">
        <v>331</v>
      </c>
      <c r="B114" s="169" t="s">
        <v>332</v>
      </c>
      <c r="C114" s="169" t="s">
        <v>328</v>
      </c>
      <c r="D114" s="485"/>
      <c r="E114" s="485"/>
      <c r="F114" s="485"/>
      <c r="G114" s="485"/>
      <c r="H114" s="485"/>
      <c r="I114" s="485"/>
      <c r="J114" s="486"/>
      <c r="K114" s="486"/>
      <c r="L114" s="537"/>
      <c r="M114" s="487">
        <f t="shared" si="1"/>
        <v>0</v>
      </c>
      <c r="N114" s="538"/>
      <c r="R114" s="21"/>
    </row>
    <row r="115" spans="1:18" s="250" customFormat="1">
      <c r="A115" s="62" t="s">
        <v>333</v>
      </c>
      <c r="B115" s="169" t="s">
        <v>334</v>
      </c>
      <c r="C115" s="169" t="s">
        <v>106</v>
      </c>
      <c r="D115" s="485"/>
      <c r="E115" s="485"/>
      <c r="F115" s="485"/>
      <c r="G115" s="485"/>
      <c r="H115" s="485"/>
      <c r="I115" s="485"/>
      <c r="J115" s="486"/>
      <c r="K115" s="486"/>
      <c r="L115" s="537"/>
      <c r="M115" s="487">
        <f t="shared" si="1"/>
        <v>0</v>
      </c>
      <c r="N115" s="538"/>
      <c r="R115" s="21"/>
    </row>
    <row r="116" spans="1:18" s="250" customFormat="1">
      <c r="A116" s="62" t="s">
        <v>335</v>
      </c>
      <c r="B116" s="169" t="s">
        <v>336</v>
      </c>
      <c r="C116" s="539" t="s">
        <v>337</v>
      </c>
      <c r="D116" s="485"/>
      <c r="E116" s="485"/>
      <c r="F116" s="485"/>
      <c r="G116" s="485"/>
      <c r="H116" s="485"/>
      <c r="I116" s="485"/>
      <c r="J116" s="486"/>
      <c r="K116" s="486"/>
      <c r="L116" s="537"/>
      <c r="M116" s="487">
        <f t="shared" si="1"/>
        <v>0</v>
      </c>
      <c r="N116" s="538"/>
      <c r="R116" s="21"/>
    </row>
    <row r="117" spans="1:18" s="250" customFormat="1">
      <c r="A117" s="62" t="s">
        <v>338</v>
      </c>
      <c r="B117" s="169" t="s">
        <v>339</v>
      </c>
      <c r="C117" s="539" t="s">
        <v>337</v>
      </c>
      <c r="D117" s="485"/>
      <c r="E117" s="485"/>
      <c r="F117" s="485"/>
      <c r="G117" s="485"/>
      <c r="H117" s="485"/>
      <c r="I117" s="485"/>
      <c r="J117" s="486"/>
      <c r="K117" s="486"/>
      <c r="L117" s="537"/>
      <c r="M117" s="487">
        <f t="shared" si="1"/>
        <v>0</v>
      </c>
      <c r="N117" s="538"/>
      <c r="R117" s="21"/>
    </row>
    <row r="118" spans="1:18" s="250" customFormat="1">
      <c r="A118" s="62" t="s">
        <v>340</v>
      </c>
      <c r="B118" s="169" t="s">
        <v>341</v>
      </c>
      <c r="C118" s="169" t="s">
        <v>328</v>
      </c>
      <c r="D118" s="485"/>
      <c r="E118" s="485"/>
      <c r="F118" s="485"/>
      <c r="G118" s="485"/>
      <c r="H118" s="485"/>
      <c r="I118" s="485"/>
      <c r="J118" s="486"/>
      <c r="K118" s="486"/>
      <c r="L118" s="537"/>
      <c r="M118" s="487">
        <f t="shared" si="1"/>
        <v>0</v>
      </c>
      <c r="N118" s="538"/>
      <c r="R118" s="21"/>
    </row>
    <row r="119" spans="1:18" s="250" customFormat="1">
      <c r="A119" s="62" t="s">
        <v>342</v>
      </c>
      <c r="B119" s="169" t="s">
        <v>343</v>
      </c>
      <c r="C119" s="169" t="s">
        <v>328</v>
      </c>
      <c r="D119" s="485"/>
      <c r="E119" s="485"/>
      <c r="F119" s="485"/>
      <c r="G119" s="485"/>
      <c r="H119" s="485"/>
      <c r="I119" s="485"/>
      <c r="J119" s="486"/>
      <c r="K119" s="486"/>
      <c r="L119" s="537"/>
      <c r="M119" s="487">
        <f t="shared" si="1"/>
        <v>0</v>
      </c>
      <c r="N119" s="538"/>
      <c r="R119" s="21"/>
    </row>
    <row r="120" spans="1:18" s="250" customFormat="1">
      <c r="A120" s="62" t="s">
        <v>344</v>
      </c>
      <c r="B120" s="169" t="s">
        <v>345</v>
      </c>
      <c r="C120" s="169" t="s">
        <v>346</v>
      </c>
      <c r="D120" s="485">
        <v>80000</v>
      </c>
      <c r="E120" s="485">
        <v>45000</v>
      </c>
      <c r="F120" s="485">
        <v>45000</v>
      </c>
      <c r="G120" s="485">
        <v>60000</v>
      </c>
      <c r="H120" s="485">
        <v>40000</v>
      </c>
      <c r="I120" s="485">
        <v>35000</v>
      </c>
      <c r="J120" s="486">
        <v>55000</v>
      </c>
      <c r="K120" s="486"/>
      <c r="L120" s="537"/>
      <c r="M120" s="487">
        <f t="shared" si="1"/>
        <v>360000</v>
      </c>
      <c r="N120" s="538"/>
      <c r="R120" s="21"/>
    </row>
    <row r="121" spans="1:18" s="250" customFormat="1">
      <c r="A121" s="62" t="s">
        <v>347</v>
      </c>
      <c r="B121" s="169" t="s">
        <v>348</v>
      </c>
      <c r="C121" s="169" t="s">
        <v>346</v>
      </c>
      <c r="D121" s="485"/>
      <c r="E121" s="485"/>
      <c r="F121" s="485"/>
      <c r="G121" s="485"/>
      <c r="H121" s="485"/>
      <c r="I121" s="485"/>
      <c r="J121" s="486"/>
      <c r="K121" s="486"/>
      <c r="L121" s="537"/>
      <c r="M121" s="487">
        <f t="shared" si="1"/>
        <v>0</v>
      </c>
      <c r="N121" s="538"/>
      <c r="R121" s="21"/>
    </row>
    <row r="122" spans="1:18" s="250" customFormat="1">
      <c r="A122" s="62" t="s">
        <v>349</v>
      </c>
      <c r="B122" s="169" t="s">
        <v>350</v>
      </c>
      <c r="C122" s="169" t="s">
        <v>346</v>
      </c>
      <c r="D122" s="485"/>
      <c r="E122" s="485"/>
      <c r="F122" s="485"/>
      <c r="G122" s="485"/>
      <c r="H122" s="485"/>
      <c r="I122" s="485"/>
      <c r="J122" s="486"/>
      <c r="K122" s="486"/>
      <c r="L122" s="537"/>
      <c r="M122" s="487">
        <f t="shared" si="1"/>
        <v>0</v>
      </c>
      <c r="N122" s="538"/>
      <c r="R122" s="21"/>
    </row>
    <row r="123" spans="1:18" s="250" customFormat="1">
      <c r="A123" s="62" t="s">
        <v>351</v>
      </c>
      <c r="B123" s="169" t="s">
        <v>352</v>
      </c>
      <c r="C123" s="169" t="s">
        <v>353</v>
      </c>
      <c r="D123" s="485"/>
      <c r="E123" s="485"/>
      <c r="F123" s="485"/>
      <c r="G123" s="485"/>
      <c r="H123" s="485"/>
      <c r="I123" s="485"/>
      <c r="J123" s="486"/>
      <c r="K123" s="486"/>
      <c r="L123" s="537"/>
      <c r="M123" s="487">
        <f t="shared" si="1"/>
        <v>0</v>
      </c>
      <c r="N123" s="538"/>
      <c r="R123" s="21"/>
    </row>
    <row r="124" spans="1:18" s="250" customFormat="1">
      <c r="A124" s="62" t="s">
        <v>354</v>
      </c>
      <c r="B124" s="169" t="s">
        <v>355</v>
      </c>
      <c r="C124" s="169" t="s">
        <v>353</v>
      </c>
      <c r="D124" s="485"/>
      <c r="E124" s="485"/>
      <c r="F124" s="485"/>
      <c r="G124" s="485"/>
      <c r="H124" s="485"/>
      <c r="I124" s="485"/>
      <c r="J124" s="486"/>
      <c r="K124" s="486"/>
      <c r="L124" s="537"/>
      <c r="M124" s="487">
        <f t="shared" si="1"/>
        <v>0</v>
      </c>
      <c r="N124" s="538"/>
      <c r="R124" s="21"/>
    </row>
    <row r="125" spans="1:18" s="250" customFormat="1">
      <c r="A125" s="62" t="s">
        <v>356</v>
      </c>
      <c r="B125" s="169" t="s">
        <v>357</v>
      </c>
      <c r="C125" s="169" t="s">
        <v>358</v>
      </c>
      <c r="D125" s="485"/>
      <c r="E125" s="485"/>
      <c r="F125" s="485"/>
      <c r="G125" s="485"/>
      <c r="H125" s="485"/>
      <c r="I125" s="485"/>
      <c r="J125" s="486"/>
      <c r="K125" s="486"/>
      <c r="L125" s="537"/>
      <c r="M125" s="487">
        <f t="shared" si="1"/>
        <v>0</v>
      </c>
      <c r="N125" s="538"/>
      <c r="R125" s="21"/>
    </row>
    <row r="126" spans="1:18" s="250" customFormat="1">
      <c r="A126" s="62" t="s">
        <v>359</v>
      </c>
      <c r="B126" s="169" t="s">
        <v>360</v>
      </c>
      <c r="C126" s="169" t="s">
        <v>358</v>
      </c>
      <c r="D126" s="485"/>
      <c r="E126" s="485"/>
      <c r="F126" s="485"/>
      <c r="G126" s="485"/>
      <c r="H126" s="485"/>
      <c r="I126" s="485"/>
      <c r="J126" s="486"/>
      <c r="K126" s="486"/>
      <c r="L126" s="537"/>
      <c r="M126" s="487">
        <f t="shared" si="1"/>
        <v>0</v>
      </c>
      <c r="N126" s="538"/>
      <c r="R126" s="21"/>
    </row>
    <row r="127" spans="1:18" s="250" customFormat="1">
      <c r="A127" s="62" t="s">
        <v>361</v>
      </c>
      <c r="B127" s="169" t="s">
        <v>362</v>
      </c>
      <c r="C127" s="169" t="s">
        <v>353</v>
      </c>
      <c r="D127" s="485"/>
      <c r="E127" s="485"/>
      <c r="F127" s="485"/>
      <c r="G127" s="485"/>
      <c r="H127" s="485"/>
      <c r="I127" s="485"/>
      <c r="J127" s="486"/>
      <c r="K127" s="486"/>
      <c r="L127" s="537"/>
      <c r="M127" s="487">
        <f t="shared" si="1"/>
        <v>0</v>
      </c>
      <c r="N127" s="538"/>
      <c r="R127" s="21"/>
    </row>
    <row r="128" spans="1:18" s="250" customFormat="1">
      <c r="A128" s="62" t="s">
        <v>363</v>
      </c>
      <c r="B128" s="169" t="s">
        <v>364</v>
      </c>
      <c r="C128" s="169" t="s">
        <v>353</v>
      </c>
      <c r="D128" s="485"/>
      <c r="E128" s="485"/>
      <c r="F128" s="485"/>
      <c r="G128" s="485"/>
      <c r="H128" s="485"/>
      <c r="I128" s="485"/>
      <c r="J128" s="486"/>
      <c r="K128" s="486"/>
      <c r="L128" s="537"/>
      <c r="M128" s="487">
        <f t="shared" si="1"/>
        <v>0</v>
      </c>
      <c r="N128" s="538"/>
      <c r="R128" s="21"/>
    </row>
    <row r="129" spans="1:18" s="250" customFormat="1">
      <c r="A129" s="62" t="s">
        <v>365</v>
      </c>
      <c r="B129" s="169" t="s">
        <v>366</v>
      </c>
      <c r="C129" s="169" t="s">
        <v>353</v>
      </c>
      <c r="D129" s="485"/>
      <c r="E129" s="485"/>
      <c r="F129" s="485"/>
      <c r="G129" s="485"/>
      <c r="H129" s="485"/>
      <c r="I129" s="485"/>
      <c r="J129" s="486"/>
      <c r="K129" s="486"/>
      <c r="L129" s="537"/>
      <c r="M129" s="487">
        <f t="shared" si="1"/>
        <v>0</v>
      </c>
      <c r="N129" s="538"/>
      <c r="R129" s="21"/>
    </row>
    <row r="130" spans="1:18" s="250" customFormat="1">
      <c r="A130" s="62" t="s">
        <v>367</v>
      </c>
      <c r="B130" s="169" t="s">
        <v>368</v>
      </c>
      <c r="C130" s="169" t="s">
        <v>353</v>
      </c>
      <c r="D130" s="485"/>
      <c r="E130" s="485"/>
      <c r="F130" s="485"/>
      <c r="G130" s="485"/>
      <c r="H130" s="485"/>
      <c r="I130" s="485"/>
      <c r="J130" s="486"/>
      <c r="K130" s="486"/>
      <c r="L130" s="537"/>
      <c r="M130" s="487">
        <f t="shared" si="1"/>
        <v>0</v>
      </c>
      <c r="N130" s="538"/>
      <c r="R130" s="21"/>
    </row>
    <row r="131" spans="1:18" s="250" customFormat="1">
      <c r="A131" s="62" t="s">
        <v>369</v>
      </c>
      <c r="B131" s="169" t="s">
        <v>370</v>
      </c>
      <c r="C131" s="169" t="s">
        <v>353</v>
      </c>
      <c r="D131" s="485"/>
      <c r="E131" s="485"/>
      <c r="F131" s="485"/>
      <c r="G131" s="485"/>
      <c r="H131" s="485"/>
      <c r="I131" s="485"/>
      <c r="J131" s="486"/>
      <c r="K131" s="486"/>
      <c r="L131" s="537"/>
      <c r="M131" s="487">
        <f t="shared" si="1"/>
        <v>0</v>
      </c>
      <c r="N131" s="538"/>
      <c r="R131" s="21"/>
    </row>
    <row r="132" spans="1:18" s="250" customFormat="1">
      <c r="A132" s="62" t="s">
        <v>371</v>
      </c>
      <c r="B132" s="169" t="s">
        <v>372</v>
      </c>
      <c r="C132" s="169" t="s">
        <v>353</v>
      </c>
      <c r="D132" s="485"/>
      <c r="E132" s="485"/>
      <c r="F132" s="485"/>
      <c r="G132" s="485"/>
      <c r="H132" s="485"/>
      <c r="I132" s="485"/>
      <c r="J132" s="486"/>
      <c r="K132" s="486"/>
      <c r="L132" s="537"/>
      <c r="M132" s="487">
        <f t="shared" ref="M132:M174" si="2">SUM(D132:K132)</f>
        <v>0</v>
      </c>
      <c r="N132" s="538"/>
      <c r="R132" s="21"/>
    </row>
    <row r="133" spans="1:18" s="250" customFormat="1">
      <c r="A133" s="62" t="s">
        <v>373</v>
      </c>
      <c r="B133" s="169" t="s">
        <v>374</v>
      </c>
      <c r="C133" s="169" t="s">
        <v>353</v>
      </c>
      <c r="D133" s="485"/>
      <c r="E133" s="485"/>
      <c r="F133" s="485"/>
      <c r="G133" s="485"/>
      <c r="H133" s="485"/>
      <c r="I133" s="485"/>
      <c r="J133" s="486"/>
      <c r="K133" s="486"/>
      <c r="L133" s="537"/>
      <c r="M133" s="487">
        <f t="shared" si="2"/>
        <v>0</v>
      </c>
      <c r="N133" s="538"/>
      <c r="R133" s="21"/>
    </row>
    <row r="134" spans="1:18" s="250" customFormat="1">
      <c r="A134" s="62" t="s">
        <v>375</v>
      </c>
      <c r="B134" s="169" t="s">
        <v>376</v>
      </c>
      <c r="C134" s="169" t="s">
        <v>353</v>
      </c>
      <c r="D134" s="485"/>
      <c r="E134" s="485"/>
      <c r="F134" s="485"/>
      <c r="G134" s="485"/>
      <c r="H134" s="485"/>
      <c r="I134" s="485"/>
      <c r="J134" s="486"/>
      <c r="K134" s="486"/>
      <c r="L134" s="537"/>
      <c r="M134" s="487">
        <f t="shared" si="2"/>
        <v>0</v>
      </c>
      <c r="N134" s="538"/>
      <c r="R134" s="21"/>
    </row>
    <row r="135" spans="1:18" s="250" customFormat="1">
      <c r="A135" s="62" t="s">
        <v>377</v>
      </c>
      <c r="B135" s="169" t="s">
        <v>378</v>
      </c>
      <c r="C135" s="169" t="s">
        <v>353</v>
      </c>
      <c r="D135" s="485"/>
      <c r="E135" s="485"/>
      <c r="F135" s="485"/>
      <c r="G135" s="485"/>
      <c r="H135" s="485"/>
      <c r="I135" s="485"/>
      <c r="J135" s="486"/>
      <c r="K135" s="486"/>
      <c r="L135" s="537"/>
      <c r="M135" s="487">
        <f t="shared" si="2"/>
        <v>0</v>
      </c>
      <c r="N135" s="538"/>
      <c r="R135" s="21"/>
    </row>
    <row r="136" spans="1:18" s="250" customFormat="1">
      <c r="A136" s="62" t="s">
        <v>379</v>
      </c>
      <c r="B136" s="169" t="s">
        <v>380</v>
      </c>
      <c r="C136" s="169" t="s">
        <v>381</v>
      </c>
      <c r="D136" s="485"/>
      <c r="E136" s="485"/>
      <c r="F136" s="485"/>
      <c r="G136" s="485"/>
      <c r="H136" s="485"/>
      <c r="I136" s="485"/>
      <c r="J136" s="486"/>
      <c r="K136" s="486"/>
      <c r="L136" s="537"/>
      <c r="M136" s="487">
        <f t="shared" si="2"/>
        <v>0</v>
      </c>
      <c r="N136" s="538"/>
      <c r="R136" s="21"/>
    </row>
    <row r="137" spans="1:18" s="250" customFormat="1">
      <c r="A137" s="62" t="s">
        <v>382</v>
      </c>
      <c r="B137" s="169" t="s">
        <v>383</v>
      </c>
      <c r="C137" s="169" t="s">
        <v>381</v>
      </c>
      <c r="D137" s="485"/>
      <c r="E137" s="485"/>
      <c r="F137" s="485"/>
      <c r="G137" s="485"/>
      <c r="H137" s="485"/>
      <c r="I137" s="485"/>
      <c r="J137" s="486"/>
      <c r="K137" s="486"/>
      <c r="L137" s="537"/>
      <c r="M137" s="487">
        <f t="shared" si="2"/>
        <v>0</v>
      </c>
      <c r="N137" s="538"/>
      <c r="R137" s="21"/>
    </row>
    <row r="138" spans="1:18" s="250" customFormat="1">
      <c r="A138" s="62" t="s">
        <v>384</v>
      </c>
      <c r="B138" s="169" t="s">
        <v>385</v>
      </c>
      <c r="C138" s="169" t="s">
        <v>381</v>
      </c>
      <c r="D138" s="485"/>
      <c r="E138" s="485"/>
      <c r="F138" s="485"/>
      <c r="G138" s="485"/>
      <c r="H138" s="485"/>
      <c r="I138" s="485"/>
      <c r="J138" s="486"/>
      <c r="K138" s="486"/>
      <c r="L138" s="537"/>
      <c r="M138" s="487">
        <f t="shared" si="2"/>
        <v>0</v>
      </c>
      <c r="N138" s="538"/>
      <c r="R138" s="21"/>
    </row>
    <row r="139" spans="1:18" s="250" customFormat="1">
      <c r="A139" s="62" t="s">
        <v>386</v>
      </c>
      <c r="B139" s="169" t="s">
        <v>387</v>
      </c>
      <c r="C139" s="169" t="s">
        <v>388</v>
      </c>
      <c r="D139" s="485"/>
      <c r="E139" s="485"/>
      <c r="F139" s="485"/>
      <c r="G139" s="485"/>
      <c r="H139" s="485"/>
      <c r="I139" s="485"/>
      <c r="J139" s="486"/>
      <c r="K139" s="486"/>
      <c r="L139" s="537"/>
      <c r="M139" s="487">
        <f t="shared" si="2"/>
        <v>0</v>
      </c>
      <c r="N139" s="538"/>
      <c r="R139" s="21"/>
    </row>
    <row r="140" spans="1:18" s="250" customFormat="1">
      <c r="A140" s="62" t="s">
        <v>389</v>
      </c>
      <c r="B140" s="169" t="s">
        <v>390</v>
      </c>
      <c r="C140" s="169" t="s">
        <v>391</v>
      </c>
      <c r="D140" s="485"/>
      <c r="E140" s="485"/>
      <c r="F140" s="485"/>
      <c r="G140" s="485"/>
      <c r="H140" s="485"/>
      <c r="I140" s="485"/>
      <c r="J140" s="486"/>
      <c r="K140" s="486"/>
      <c r="L140" s="537"/>
      <c r="M140" s="487">
        <f t="shared" si="2"/>
        <v>0</v>
      </c>
      <c r="N140" s="538"/>
      <c r="R140" s="21"/>
    </row>
    <row r="141" spans="1:18" s="250" customFormat="1">
      <c r="A141" s="62" t="s">
        <v>392</v>
      </c>
      <c r="B141" s="169" t="s">
        <v>393</v>
      </c>
      <c r="C141" s="169" t="s">
        <v>391</v>
      </c>
      <c r="D141" s="485"/>
      <c r="E141" s="485"/>
      <c r="F141" s="485"/>
      <c r="G141" s="485"/>
      <c r="H141" s="485"/>
      <c r="I141" s="485"/>
      <c r="J141" s="486"/>
      <c r="K141" s="486"/>
      <c r="L141" s="537"/>
      <c r="M141" s="487">
        <f t="shared" si="2"/>
        <v>0</v>
      </c>
      <c r="N141" s="538"/>
      <c r="R141" s="21"/>
    </row>
    <row r="142" spans="1:18" s="250" customFormat="1">
      <c r="A142" s="62" t="s">
        <v>394</v>
      </c>
      <c r="B142" s="169" t="s">
        <v>395</v>
      </c>
      <c r="C142" s="169" t="s">
        <v>391</v>
      </c>
      <c r="D142" s="485"/>
      <c r="E142" s="485"/>
      <c r="F142" s="485"/>
      <c r="G142" s="485"/>
      <c r="H142" s="485"/>
      <c r="I142" s="485"/>
      <c r="J142" s="486"/>
      <c r="K142" s="486"/>
      <c r="L142" s="537"/>
      <c r="M142" s="487">
        <f t="shared" si="2"/>
        <v>0</v>
      </c>
      <c r="N142" s="538"/>
      <c r="R142" s="21"/>
    </row>
    <row r="143" spans="1:18" s="250" customFormat="1">
      <c r="A143" s="62" t="s">
        <v>396</v>
      </c>
      <c r="B143" s="169" t="s">
        <v>397</v>
      </c>
      <c r="C143" s="169" t="s">
        <v>391</v>
      </c>
      <c r="D143" s="485"/>
      <c r="E143" s="485"/>
      <c r="F143" s="485"/>
      <c r="G143" s="485"/>
      <c r="H143" s="485"/>
      <c r="I143" s="485"/>
      <c r="J143" s="486"/>
      <c r="K143" s="486"/>
      <c r="L143" s="537"/>
      <c r="M143" s="487">
        <f t="shared" si="2"/>
        <v>0</v>
      </c>
      <c r="N143" s="538"/>
      <c r="R143" s="21"/>
    </row>
    <row r="144" spans="1:18" s="250" customFormat="1">
      <c r="A144" s="62" t="s">
        <v>398</v>
      </c>
      <c r="B144" s="169" t="s">
        <v>399</v>
      </c>
      <c r="C144" s="169" t="s">
        <v>391</v>
      </c>
      <c r="D144" s="485"/>
      <c r="E144" s="485"/>
      <c r="F144" s="485"/>
      <c r="G144" s="485"/>
      <c r="H144" s="485"/>
      <c r="I144" s="485"/>
      <c r="J144" s="486"/>
      <c r="K144" s="486"/>
      <c r="L144" s="537"/>
      <c r="M144" s="487">
        <f t="shared" si="2"/>
        <v>0</v>
      </c>
      <c r="N144" s="538"/>
      <c r="R144" s="21"/>
    </row>
    <row r="145" spans="1:18" s="250" customFormat="1">
      <c r="A145" s="62" t="s">
        <v>400</v>
      </c>
      <c r="B145" s="169" t="s">
        <v>401</v>
      </c>
      <c r="C145" s="169" t="s">
        <v>391</v>
      </c>
      <c r="D145" s="485"/>
      <c r="E145" s="485"/>
      <c r="F145" s="485"/>
      <c r="G145" s="485"/>
      <c r="H145" s="485"/>
      <c r="I145" s="485"/>
      <c r="J145" s="486"/>
      <c r="K145" s="486"/>
      <c r="L145" s="537"/>
      <c r="M145" s="487">
        <f t="shared" si="2"/>
        <v>0</v>
      </c>
      <c r="N145" s="538"/>
      <c r="R145" s="21"/>
    </row>
    <row r="146" spans="1:18" s="250" customFormat="1">
      <c r="A146" s="62" t="s">
        <v>402</v>
      </c>
      <c r="B146" s="169" t="s">
        <v>403</v>
      </c>
      <c r="C146" s="169" t="s">
        <v>404</v>
      </c>
      <c r="D146" s="485"/>
      <c r="E146" s="485"/>
      <c r="F146" s="485"/>
      <c r="G146" s="485"/>
      <c r="H146" s="485"/>
      <c r="I146" s="485"/>
      <c r="J146" s="486"/>
      <c r="K146" s="486"/>
      <c r="L146" s="537"/>
      <c r="M146" s="487">
        <f t="shared" si="2"/>
        <v>0</v>
      </c>
      <c r="N146" s="538"/>
      <c r="R146" s="21"/>
    </row>
    <row r="147" spans="1:18" s="250" customFormat="1">
      <c r="A147" s="62" t="s">
        <v>405</v>
      </c>
      <c r="B147" s="169" t="s">
        <v>406</v>
      </c>
      <c r="C147" s="169" t="s">
        <v>404</v>
      </c>
      <c r="D147" s="485"/>
      <c r="E147" s="485"/>
      <c r="F147" s="485"/>
      <c r="G147" s="485"/>
      <c r="H147" s="485"/>
      <c r="I147" s="485"/>
      <c r="J147" s="486"/>
      <c r="K147" s="486"/>
      <c r="L147" s="537"/>
      <c r="M147" s="487">
        <f t="shared" si="2"/>
        <v>0</v>
      </c>
      <c r="N147" s="538"/>
      <c r="R147" s="21"/>
    </row>
    <row r="148" spans="1:18" s="250" customFormat="1">
      <c r="A148" s="62" t="s">
        <v>407</v>
      </c>
      <c r="B148" s="169" t="s">
        <v>408</v>
      </c>
      <c r="C148" s="169" t="s">
        <v>381</v>
      </c>
      <c r="D148" s="485"/>
      <c r="E148" s="485"/>
      <c r="F148" s="485"/>
      <c r="G148" s="485"/>
      <c r="H148" s="485"/>
      <c r="I148" s="485"/>
      <c r="J148" s="486"/>
      <c r="K148" s="486"/>
      <c r="L148" s="537"/>
      <c r="M148" s="487">
        <f t="shared" si="2"/>
        <v>0</v>
      </c>
      <c r="N148" s="538"/>
      <c r="R148" s="21"/>
    </row>
    <row r="149" spans="1:18" s="250" customFormat="1">
      <c r="A149" s="62" t="s">
        <v>409</v>
      </c>
      <c r="B149" s="169" t="s">
        <v>410</v>
      </c>
      <c r="C149" s="169" t="s">
        <v>381</v>
      </c>
      <c r="D149" s="485"/>
      <c r="E149" s="485"/>
      <c r="F149" s="485"/>
      <c r="G149" s="485"/>
      <c r="H149" s="485"/>
      <c r="I149" s="485"/>
      <c r="J149" s="486"/>
      <c r="K149" s="486"/>
      <c r="L149" s="537"/>
      <c r="M149" s="487">
        <f t="shared" si="2"/>
        <v>0</v>
      </c>
      <c r="N149" s="538"/>
      <c r="R149" s="21"/>
    </row>
    <row r="150" spans="1:18" s="250" customFormat="1">
      <c r="A150" s="62" t="s">
        <v>411</v>
      </c>
      <c r="B150" s="169" t="s">
        <v>412</v>
      </c>
      <c r="C150" s="169" t="s">
        <v>381</v>
      </c>
      <c r="D150" s="485"/>
      <c r="E150" s="485"/>
      <c r="F150" s="485"/>
      <c r="G150" s="485"/>
      <c r="H150" s="485"/>
      <c r="I150" s="485"/>
      <c r="J150" s="486"/>
      <c r="K150" s="486"/>
      <c r="L150" s="537"/>
      <c r="M150" s="487">
        <f t="shared" si="2"/>
        <v>0</v>
      </c>
      <c r="N150" s="538"/>
      <c r="R150" s="21"/>
    </row>
    <row r="151" spans="1:18" s="250" customFormat="1">
      <c r="A151" s="62" t="s">
        <v>413</v>
      </c>
      <c r="B151" s="169" t="s">
        <v>414</v>
      </c>
      <c r="C151" s="169" t="s">
        <v>381</v>
      </c>
      <c r="D151" s="485"/>
      <c r="E151" s="485"/>
      <c r="F151" s="485"/>
      <c r="G151" s="485"/>
      <c r="H151" s="485"/>
      <c r="I151" s="485"/>
      <c r="J151" s="486"/>
      <c r="K151" s="486"/>
      <c r="L151" s="537"/>
      <c r="M151" s="487">
        <f t="shared" si="2"/>
        <v>0</v>
      </c>
      <c r="N151" s="538"/>
      <c r="R151" s="21"/>
    </row>
    <row r="152" spans="1:18" s="250" customFormat="1">
      <c r="A152" s="62" t="s">
        <v>415</v>
      </c>
      <c r="B152" s="169" t="s">
        <v>416</v>
      </c>
      <c r="C152" s="169" t="s">
        <v>381</v>
      </c>
      <c r="D152" s="485"/>
      <c r="E152" s="485"/>
      <c r="F152" s="485"/>
      <c r="G152" s="485"/>
      <c r="H152" s="485"/>
      <c r="I152" s="485"/>
      <c r="J152" s="486"/>
      <c r="K152" s="486"/>
      <c r="L152" s="537"/>
      <c r="M152" s="487">
        <f t="shared" si="2"/>
        <v>0</v>
      </c>
      <c r="N152" s="538"/>
      <c r="R152" s="21"/>
    </row>
    <row r="153" spans="1:18" s="250" customFormat="1">
      <c r="A153" s="62" t="s">
        <v>417</v>
      </c>
      <c r="B153" s="169" t="s">
        <v>418</v>
      </c>
      <c r="C153" s="169" t="s">
        <v>381</v>
      </c>
      <c r="D153" s="485"/>
      <c r="E153" s="485"/>
      <c r="F153" s="485"/>
      <c r="G153" s="485"/>
      <c r="H153" s="485"/>
      <c r="I153" s="485"/>
      <c r="J153" s="486"/>
      <c r="K153" s="486"/>
      <c r="L153" s="537"/>
      <c r="M153" s="487">
        <f t="shared" si="2"/>
        <v>0</v>
      </c>
      <c r="N153" s="538"/>
      <c r="R153" s="21"/>
    </row>
    <row r="154" spans="1:18" s="250" customFormat="1">
      <c r="A154" s="62" t="s">
        <v>419</v>
      </c>
      <c r="B154" s="169" t="s">
        <v>420</v>
      </c>
      <c r="C154" s="169" t="s">
        <v>391</v>
      </c>
      <c r="D154" s="485"/>
      <c r="E154" s="485"/>
      <c r="F154" s="485"/>
      <c r="G154" s="485"/>
      <c r="H154" s="485"/>
      <c r="I154" s="485"/>
      <c r="J154" s="486"/>
      <c r="K154" s="486"/>
      <c r="L154" s="537"/>
      <c r="M154" s="487">
        <f t="shared" si="2"/>
        <v>0</v>
      </c>
      <c r="N154" s="538"/>
      <c r="R154" s="21"/>
    </row>
    <row r="155" spans="1:18" s="250" customFormat="1">
      <c r="A155" s="62" t="s">
        <v>421</v>
      </c>
      <c r="B155" s="169" t="s">
        <v>299</v>
      </c>
      <c r="C155" s="169" t="s">
        <v>381</v>
      </c>
      <c r="D155" s="485"/>
      <c r="E155" s="485"/>
      <c r="F155" s="485"/>
      <c r="G155" s="485"/>
      <c r="H155" s="485"/>
      <c r="I155" s="485"/>
      <c r="J155" s="486"/>
      <c r="K155" s="486"/>
      <c r="L155" s="537"/>
      <c r="M155" s="487">
        <f t="shared" si="2"/>
        <v>0</v>
      </c>
      <c r="N155" s="538"/>
      <c r="R155" s="21"/>
    </row>
    <row r="156" spans="1:18" s="250" customFormat="1">
      <c r="A156" s="62" t="s">
        <v>422</v>
      </c>
      <c r="B156" s="169" t="s">
        <v>391</v>
      </c>
      <c r="C156" s="169" t="s">
        <v>391</v>
      </c>
      <c r="D156" s="485"/>
      <c r="E156" s="485"/>
      <c r="F156" s="485"/>
      <c r="G156" s="485"/>
      <c r="H156" s="485"/>
      <c r="I156" s="485"/>
      <c r="J156" s="486"/>
      <c r="K156" s="486"/>
      <c r="L156" s="537"/>
      <c r="M156" s="487">
        <f t="shared" si="2"/>
        <v>0</v>
      </c>
      <c r="N156" s="538"/>
      <c r="R156" s="21"/>
    </row>
    <row r="157" spans="1:18" s="250" customFormat="1">
      <c r="A157" s="62" t="s">
        <v>423</v>
      </c>
      <c r="B157" s="169" t="s">
        <v>424</v>
      </c>
      <c r="C157" s="169" t="s">
        <v>425</v>
      </c>
      <c r="D157" s="485"/>
      <c r="E157" s="485"/>
      <c r="F157" s="485"/>
      <c r="G157" s="485"/>
      <c r="H157" s="485"/>
      <c r="I157" s="485"/>
      <c r="J157" s="486"/>
      <c r="K157" s="486"/>
      <c r="L157" s="537"/>
      <c r="M157" s="487">
        <f t="shared" si="2"/>
        <v>0</v>
      </c>
      <c r="N157" s="538"/>
      <c r="R157" s="21"/>
    </row>
    <row r="158" spans="1:18" s="250" customFormat="1">
      <c r="A158" s="62" t="s">
        <v>426</v>
      </c>
      <c r="B158" s="169" t="s">
        <v>427</v>
      </c>
      <c r="C158" s="169" t="s">
        <v>425</v>
      </c>
      <c r="D158" s="485"/>
      <c r="E158" s="485"/>
      <c r="F158" s="485"/>
      <c r="G158" s="485"/>
      <c r="H158" s="485"/>
      <c r="I158" s="485"/>
      <c r="J158" s="486"/>
      <c r="K158" s="486"/>
      <c r="L158" s="537"/>
      <c r="M158" s="487">
        <f t="shared" si="2"/>
        <v>0</v>
      </c>
      <c r="N158" s="538"/>
      <c r="R158" s="21"/>
    </row>
    <row r="159" spans="1:18" s="250" customFormat="1">
      <c r="A159" s="62" t="s">
        <v>428</v>
      </c>
      <c r="B159" s="169" t="s">
        <v>429</v>
      </c>
      <c r="C159" s="169" t="s">
        <v>425</v>
      </c>
      <c r="D159" s="485"/>
      <c r="E159" s="485"/>
      <c r="F159" s="485"/>
      <c r="G159" s="485"/>
      <c r="H159" s="485"/>
      <c r="I159" s="485"/>
      <c r="J159" s="486"/>
      <c r="K159" s="486"/>
      <c r="L159" s="537"/>
      <c r="M159" s="487">
        <f t="shared" si="2"/>
        <v>0</v>
      </c>
      <c r="N159" s="538"/>
      <c r="R159" s="21"/>
    </row>
    <row r="160" spans="1:18" s="250" customFormat="1">
      <c r="A160" s="62" t="s">
        <v>430</v>
      </c>
      <c r="B160" s="169" t="s">
        <v>431</v>
      </c>
      <c r="C160" s="169" t="s">
        <v>425</v>
      </c>
      <c r="D160" s="485"/>
      <c r="E160" s="485"/>
      <c r="F160" s="485"/>
      <c r="G160" s="485"/>
      <c r="H160" s="485"/>
      <c r="I160" s="485"/>
      <c r="J160" s="486"/>
      <c r="K160" s="486"/>
      <c r="L160" s="537"/>
      <c r="M160" s="487">
        <f t="shared" si="2"/>
        <v>0</v>
      </c>
      <c r="N160" s="538"/>
      <c r="R160" s="21"/>
    </row>
    <row r="161" spans="1:18" s="250" customFormat="1">
      <c r="A161" s="62" t="s">
        <v>432</v>
      </c>
      <c r="B161" s="169" t="s">
        <v>433</v>
      </c>
      <c r="C161" s="169" t="s">
        <v>434</v>
      </c>
      <c r="D161" s="485"/>
      <c r="E161" s="485"/>
      <c r="F161" s="485"/>
      <c r="G161" s="485"/>
      <c r="H161" s="485"/>
      <c r="I161" s="485"/>
      <c r="J161" s="486"/>
      <c r="K161" s="486"/>
      <c r="L161" s="537"/>
      <c r="M161" s="487">
        <f t="shared" si="2"/>
        <v>0</v>
      </c>
      <c r="N161" s="538"/>
      <c r="R161" s="21"/>
    </row>
    <row r="162" spans="1:18" s="250" customFormat="1">
      <c r="A162" s="62" t="s">
        <v>435</v>
      </c>
      <c r="B162" s="169" t="s">
        <v>436</v>
      </c>
      <c r="C162" s="169" t="s">
        <v>434</v>
      </c>
      <c r="D162" s="485"/>
      <c r="E162" s="485"/>
      <c r="F162" s="485"/>
      <c r="G162" s="485"/>
      <c r="H162" s="485"/>
      <c r="I162" s="485"/>
      <c r="J162" s="486"/>
      <c r="K162" s="486"/>
      <c r="L162" s="537"/>
      <c r="M162" s="487">
        <f t="shared" si="2"/>
        <v>0</v>
      </c>
      <c r="N162" s="538"/>
      <c r="R162" s="21"/>
    </row>
    <row r="163" spans="1:18" s="250" customFormat="1">
      <c r="A163" s="62" t="s">
        <v>437</v>
      </c>
      <c r="B163" s="169" t="s">
        <v>438</v>
      </c>
      <c r="C163" s="169" t="s">
        <v>434</v>
      </c>
      <c r="D163" s="485"/>
      <c r="E163" s="485"/>
      <c r="F163" s="485"/>
      <c r="G163" s="485"/>
      <c r="H163" s="485"/>
      <c r="I163" s="485"/>
      <c r="J163" s="486"/>
      <c r="K163" s="486"/>
      <c r="L163" s="537"/>
      <c r="M163" s="487">
        <f t="shared" si="2"/>
        <v>0</v>
      </c>
      <c r="N163" s="538"/>
      <c r="R163" s="21"/>
    </row>
    <row r="164" spans="1:18" s="250" customFormat="1">
      <c r="A164" s="62" t="s">
        <v>439</v>
      </c>
      <c r="B164" s="169" t="s">
        <v>440</v>
      </c>
      <c r="C164" s="169" t="s">
        <v>434</v>
      </c>
      <c r="D164" s="485"/>
      <c r="E164" s="485"/>
      <c r="F164" s="485"/>
      <c r="G164" s="485"/>
      <c r="H164" s="485"/>
      <c r="I164" s="485"/>
      <c r="J164" s="486"/>
      <c r="K164" s="486"/>
      <c r="L164" s="537"/>
      <c r="M164" s="487">
        <f t="shared" si="2"/>
        <v>0</v>
      </c>
      <c r="N164" s="538"/>
      <c r="R164" s="21"/>
    </row>
    <row r="165" spans="1:18" s="250" customFormat="1">
      <c r="A165" s="62" t="s">
        <v>441</v>
      </c>
      <c r="B165" s="169" t="s">
        <v>442</v>
      </c>
      <c r="C165" s="169" t="s">
        <v>443</v>
      </c>
      <c r="D165" s="485">
        <v>125000</v>
      </c>
      <c r="E165" s="485">
        <v>50000</v>
      </c>
      <c r="F165" s="485">
        <v>80000</v>
      </c>
      <c r="G165" s="485">
        <v>90000</v>
      </c>
      <c r="H165" s="485">
        <v>75000</v>
      </c>
      <c r="I165" s="485">
        <v>75000</v>
      </c>
      <c r="J165" s="486">
        <v>100000</v>
      </c>
      <c r="K165" s="486"/>
      <c r="L165" s="537"/>
      <c r="M165" s="487">
        <f t="shared" si="2"/>
        <v>595000</v>
      </c>
      <c r="N165" s="538"/>
      <c r="R165" s="21"/>
    </row>
    <row r="166" spans="1:18" s="250" customFormat="1">
      <c r="A166" s="62" t="s">
        <v>444</v>
      </c>
      <c r="B166" s="169" t="s">
        <v>445</v>
      </c>
      <c r="C166" s="169" t="s">
        <v>446</v>
      </c>
      <c r="D166" s="485"/>
      <c r="E166" s="485"/>
      <c r="F166" s="485"/>
      <c r="G166" s="485"/>
      <c r="H166" s="485"/>
      <c r="I166" s="485"/>
      <c r="J166" s="486"/>
      <c r="K166" s="486"/>
      <c r="L166" s="537"/>
      <c r="M166" s="487">
        <f t="shared" si="2"/>
        <v>0</v>
      </c>
      <c r="N166" s="538"/>
      <c r="R166" s="21"/>
    </row>
    <row r="167" spans="1:18" s="250" customFormat="1">
      <c r="A167" s="62" t="s">
        <v>447</v>
      </c>
      <c r="B167" s="169" t="s">
        <v>448</v>
      </c>
      <c r="C167" s="169" t="s">
        <v>446</v>
      </c>
      <c r="D167" s="485"/>
      <c r="E167" s="485"/>
      <c r="F167" s="485"/>
      <c r="G167" s="485"/>
      <c r="H167" s="485"/>
      <c r="I167" s="485"/>
      <c r="J167" s="486"/>
      <c r="K167" s="486"/>
      <c r="L167" s="537"/>
      <c r="M167" s="487">
        <f t="shared" si="2"/>
        <v>0</v>
      </c>
      <c r="N167" s="538"/>
      <c r="R167" s="21"/>
    </row>
    <row r="168" spans="1:18" s="250" customFormat="1">
      <c r="A168" s="62" t="s">
        <v>449</v>
      </c>
      <c r="B168" s="169" t="s">
        <v>450</v>
      </c>
      <c r="C168" s="169" t="s">
        <v>446</v>
      </c>
      <c r="D168" s="485"/>
      <c r="E168" s="485"/>
      <c r="F168" s="485"/>
      <c r="G168" s="485"/>
      <c r="H168" s="485"/>
      <c r="I168" s="485"/>
      <c r="J168" s="486"/>
      <c r="K168" s="486"/>
      <c r="L168" s="537"/>
      <c r="M168" s="487">
        <f t="shared" si="2"/>
        <v>0</v>
      </c>
      <c r="N168" s="538"/>
      <c r="R168" s="21"/>
    </row>
    <row r="169" spans="1:18" s="250" customFormat="1">
      <c r="A169" s="62" t="s">
        <v>451</v>
      </c>
      <c r="B169" s="169" t="s">
        <v>452</v>
      </c>
      <c r="C169" s="169" t="s">
        <v>446</v>
      </c>
      <c r="D169" s="485"/>
      <c r="E169" s="485"/>
      <c r="F169" s="485"/>
      <c r="G169" s="485"/>
      <c r="H169" s="485"/>
      <c r="I169" s="485"/>
      <c r="J169" s="486"/>
      <c r="K169" s="486"/>
      <c r="L169" s="537"/>
      <c r="M169" s="487">
        <f t="shared" si="2"/>
        <v>0</v>
      </c>
      <c r="N169" s="538"/>
      <c r="R169" s="21"/>
    </row>
    <row r="170" spans="1:18" s="250" customFormat="1">
      <c r="A170" s="62" t="s">
        <v>453</v>
      </c>
      <c r="B170" s="169" t="s">
        <v>454</v>
      </c>
      <c r="C170" s="169" t="s">
        <v>455</v>
      </c>
      <c r="D170" s="485">
        <v>1000000</v>
      </c>
      <c r="E170" s="485">
        <v>250000</v>
      </c>
      <c r="F170" s="485">
        <v>225000</v>
      </c>
      <c r="G170" s="485">
        <v>400000</v>
      </c>
      <c r="H170" s="485">
        <v>190000</v>
      </c>
      <c r="I170" s="485">
        <v>160000</v>
      </c>
      <c r="J170" s="486">
        <v>250000</v>
      </c>
      <c r="K170" s="486"/>
      <c r="L170" s="537"/>
      <c r="M170" s="487">
        <f t="shared" si="2"/>
        <v>2475000</v>
      </c>
      <c r="N170" s="538"/>
      <c r="R170" s="21"/>
    </row>
    <row r="171" spans="1:18" s="250" customFormat="1">
      <c r="A171" s="62" t="s">
        <v>456</v>
      </c>
      <c r="B171" s="169" t="s">
        <v>457</v>
      </c>
      <c r="C171" s="169" t="s">
        <v>458</v>
      </c>
      <c r="D171" s="485">
        <v>40000</v>
      </c>
      <c r="E171" s="485">
        <v>25000</v>
      </c>
      <c r="F171" s="485">
        <v>25000</v>
      </c>
      <c r="G171" s="485">
        <v>25000</v>
      </c>
      <c r="H171" s="485"/>
      <c r="I171" s="485"/>
      <c r="J171" s="486">
        <v>15000</v>
      </c>
      <c r="K171" s="486"/>
      <c r="L171" s="537"/>
      <c r="M171" s="487">
        <f t="shared" si="2"/>
        <v>130000</v>
      </c>
      <c r="N171" s="538"/>
      <c r="R171" s="21"/>
    </row>
    <row r="172" spans="1:18" s="250" customFormat="1">
      <c r="A172" s="62" t="s">
        <v>459</v>
      </c>
      <c r="B172" s="169" t="s">
        <v>460</v>
      </c>
      <c r="C172" s="169" t="s">
        <v>55</v>
      </c>
      <c r="D172" s="485"/>
      <c r="E172" s="485"/>
      <c r="F172" s="485"/>
      <c r="G172" s="485"/>
      <c r="H172" s="485"/>
      <c r="I172" s="485"/>
      <c r="J172" s="486"/>
      <c r="K172" s="486"/>
      <c r="L172" s="537"/>
      <c r="M172" s="487">
        <f t="shared" si="2"/>
        <v>0</v>
      </c>
      <c r="N172" s="538"/>
      <c r="R172" s="21"/>
    </row>
    <row r="173" spans="1:18" s="250" customFormat="1">
      <c r="A173" s="62" t="s">
        <v>461</v>
      </c>
      <c r="B173" s="169" t="s">
        <v>462</v>
      </c>
      <c r="C173" s="169" t="s">
        <v>337</v>
      </c>
      <c r="D173" s="485"/>
      <c r="E173" s="485"/>
      <c r="F173" s="485"/>
      <c r="G173" s="485"/>
      <c r="H173" s="485"/>
      <c r="I173" s="485"/>
      <c r="J173" s="486"/>
      <c r="K173" s="486"/>
      <c r="L173" s="537"/>
      <c r="M173" s="487">
        <f t="shared" si="2"/>
        <v>0</v>
      </c>
      <c r="N173" s="538"/>
      <c r="R173" s="21"/>
    </row>
    <row r="174" spans="1:18" s="250" customFormat="1" ht="15.75" thickBot="1">
      <c r="A174" s="86" t="s">
        <v>463</v>
      </c>
      <c r="B174" s="170" t="s">
        <v>464</v>
      </c>
      <c r="C174" s="170" t="s">
        <v>337</v>
      </c>
      <c r="D174" s="488"/>
      <c r="E174" s="488"/>
      <c r="F174" s="488"/>
      <c r="G174" s="488"/>
      <c r="H174" s="488"/>
      <c r="I174" s="488"/>
      <c r="J174" s="489"/>
      <c r="K174" s="489"/>
      <c r="L174" s="537"/>
      <c r="M174" s="490">
        <f t="shared" si="2"/>
        <v>0</v>
      </c>
      <c r="N174" s="538"/>
      <c r="R174" s="21"/>
    </row>
  </sheetData>
  <sheetProtection formatColumns="0" formatRows="0"/>
  <pageMargins left="0.39370078740157483" right="0" top="0.55118110236220474" bottom="0.55118110236220474" header="0.11811023622047245" footer="0.11811023622047245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outlinePr summaryBelow="0"/>
    <pageSetUpPr fitToPage="1"/>
  </sheetPr>
  <dimension ref="A1:AA100"/>
  <sheetViews>
    <sheetView zoomScale="90" zoomScaleNormal="90" zoomScaleSheetLayoutView="80" workbookViewId="0">
      <pane xSplit="3" ySplit="9" topLeftCell="E42" activePane="bottomRight" state="frozen"/>
      <selection pane="topRight" activeCell="F1" sqref="F1"/>
      <selection pane="bottomLeft" activeCell="A10" sqref="A10"/>
      <selection pane="bottomRight" activeCell="H56" sqref="H56"/>
    </sheetView>
  </sheetViews>
  <sheetFormatPr defaultRowHeight="12.75" outlineLevelRow="1" outlineLevelCol="1"/>
  <cols>
    <col min="1" max="1" width="5" customWidth="1"/>
    <col min="2" max="2" width="41.85546875" customWidth="1"/>
    <col min="3" max="4" width="11.85546875" style="18" hidden="1" customWidth="1"/>
    <col min="5" max="5" width="2.7109375" customWidth="1"/>
    <col min="6" max="8" width="16.7109375" customWidth="1" outlineLevel="1"/>
    <col min="9" max="9" width="19.28515625" customWidth="1" outlineLevel="1"/>
    <col min="10" max="10" width="17" customWidth="1" outlineLevel="1"/>
    <col min="11" max="11" width="17" customWidth="1"/>
    <col min="12" max="12" width="20.140625" hidden="1" customWidth="1" outlineLevel="1"/>
    <col min="13" max="14" width="20" hidden="1" customWidth="1" outlineLevel="1"/>
    <col min="15" max="15" width="21.28515625" customWidth="1" collapsed="1"/>
    <col min="16" max="16" width="15.7109375" hidden="1" customWidth="1" outlineLevel="1"/>
    <col min="17" max="17" width="18.42578125" hidden="1" customWidth="1" outlineLevel="1"/>
    <col min="18" max="18" width="15.7109375" hidden="1" customWidth="1" outlineLevel="1"/>
    <col min="19" max="19" width="15.85546875" customWidth="1" collapsed="1"/>
    <col min="20" max="20" width="18.28515625" hidden="1" customWidth="1" outlineLevel="1"/>
    <col min="21" max="21" width="17.140625" hidden="1" customWidth="1" outlineLevel="1"/>
    <col min="22" max="22" width="15.85546875" customWidth="1" collapsed="1"/>
    <col min="23" max="23" width="17.28515625" customWidth="1"/>
    <col min="24" max="24" width="15.42578125" customWidth="1"/>
    <col min="25" max="25" width="1.7109375" customWidth="1"/>
    <col min="26" max="26" width="12.5703125" bestFit="1" customWidth="1"/>
  </cols>
  <sheetData>
    <row r="1" spans="1:27">
      <c r="A1" s="29" t="str">
        <f>inhoud!A1</f>
        <v>BIBLIOTECA ROBUSTA</v>
      </c>
    </row>
    <row r="2" spans="1:27">
      <c r="A2" s="2"/>
      <c r="B2" s="2"/>
      <c r="C2" s="123"/>
      <c r="D2" s="123"/>
    </row>
    <row r="4" spans="1:27" ht="15.75" thickBot="1">
      <c r="A4" s="5" t="str">
        <f>'V en W'!$A$4&amp;" "&amp;'V en W I'!$C$8&amp;" "&amp;'V en W I'!$C$9</f>
        <v>2. Exploitatiebegroting 2024 Gemeente A</v>
      </c>
      <c r="B4" s="1"/>
      <c r="C4" s="1"/>
      <c r="D4" s="1"/>
    </row>
    <row r="5" spans="1:27" ht="13.5" thickBot="1">
      <c r="B5" s="1"/>
      <c r="C5" s="491"/>
      <c r="D5" s="491"/>
      <c r="F5" s="91" t="str">
        <f>'pb verdeelsleutels'!A7</f>
        <v>1A</v>
      </c>
      <c r="G5" s="92" t="str">
        <f>'pb verdeelsleutels'!A8</f>
        <v>1B</v>
      </c>
      <c r="H5" s="92" t="str">
        <f>'pb verdeelsleutels'!A9</f>
        <v>1C</v>
      </c>
      <c r="I5" s="92" t="str">
        <f>'pb verdeelsleutels'!A10</f>
        <v>1D</v>
      </c>
      <c r="J5" s="92" t="str">
        <f>'pb verdeelsleutels'!A11</f>
        <v>1E</v>
      </c>
      <c r="K5" s="93"/>
      <c r="L5" s="91" t="str">
        <f>'pb verdeelsleutels'!A15</f>
        <v>2A</v>
      </c>
      <c r="M5" s="92" t="str">
        <f>'pb verdeelsleutels'!A16</f>
        <v>2B</v>
      </c>
      <c r="N5" s="92" t="str">
        <f>'pb verdeelsleutels'!A17</f>
        <v>2C</v>
      </c>
      <c r="O5" s="93"/>
      <c r="P5" s="91" t="str">
        <f>'pb verdeelsleutels'!A21</f>
        <v>3A</v>
      </c>
      <c r="Q5" s="92" t="str">
        <f>'pb verdeelsleutels'!A22</f>
        <v>3B</v>
      </c>
      <c r="R5" s="92" t="str">
        <f>'pb verdeelsleutels'!A23</f>
        <v>3C</v>
      </c>
      <c r="S5" s="93"/>
      <c r="T5" s="92" t="str">
        <f>'pb verdeelsleutels'!A27</f>
        <v>4A</v>
      </c>
      <c r="U5" s="92" t="str">
        <f>'pb verdeelsleutels'!A28</f>
        <v>4B</v>
      </c>
      <c r="V5" s="93"/>
      <c r="W5" s="92">
        <f>'pb verdeelsleutels'!A31</f>
        <v>5</v>
      </c>
      <c r="X5" s="96"/>
    </row>
    <row r="6" spans="1:27">
      <c r="B6" s="1"/>
      <c r="C6" s="94" t="s">
        <v>465</v>
      </c>
      <c r="D6" s="94" t="s">
        <v>10</v>
      </c>
      <c r="F6" s="608" t="str">
        <f>'pb verdeelsleutels'!$B$6</f>
        <v>Geletterde Samenleving</v>
      </c>
      <c r="G6" s="611" t="str">
        <f>'pb verdeelsleutels'!$B$6</f>
        <v>Geletterde Samenleving</v>
      </c>
      <c r="H6" s="611" t="str">
        <f>'pb verdeelsleutels'!$B$6</f>
        <v>Geletterde Samenleving</v>
      </c>
      <c r="I6" s="611" t="str">
        <f>'pb verdeelsleutels'!$B$6</f>
        <v>Geletterde Samenleving</v>
      </c>
      <c r="J6" s="603" t="str">
        <f>'pb verdeelsleutels'!$B$6</f>
        <v>Geletterde Samenleving</v>
      </c>
      <c r="K6" s="606" t="str">
        <f>'pb verdeelsleutels'!$B$6</f>
        <v>Geletterde Samenleving</v>
      </c>
      <c r="L6" s="608" t="str">
        <f>'pb verdeelsleutels'!$B$14</f>
        <v>Participatie in de informatiesamenleving</v>
      </c>
      <c r="M6" s="611" t="str">
        <f>'pb verdeelsleutels'!$B$14</f>
        <v>Participatie in de informatiesamenleving</v>
      </c>
      <c r="N6" s="611" t="str">
        <f>'pb verdeelsleutels'!$B$14</f>
        <v>Participatie in de informatiesamenleving</v>
      </c>
      <c r="O6" s="606" t="str">
        <f>'pb verdeelsleutels'!$B$14</f>
        <v>Participatie in de informatiesamenleving</v>
      </c>
      <c r="P6" s="608" t="str">
        <f>'pb verdeelsleutels'!$B$20</f>
        <v>Leven Lang Ontwikkelen</v>
      </c>
      <c r="Q6" s="611" t="str">
        <f>'pb verdeelsleutels'!$B$20</f>
        <v>Leven Lang Ontwikkelen</v>
      </c>
      <c r="R6" s="603" t="str">
        <f>'pb verdeelsleutels'!$B$20</f>
        <v>Leven Lang Ontwikkelen</v>
      </c>
      <c r="S6" s="606" t="str">
        <f>'pb verdeelsleutels'!$B$20</f>
        <v>Leven Lang Ontwikkelen</v>
      </c>
      <c r="T6" s="608" t="str">
        <f>'pb verdeelsleutels'!$B$26</f>
        <v>Leenservice</v>
      </c>
      <c r="U6" s="603" t="str">
        <f>'pb verdeelsleutels'!$B$26</f>
        <v>Leenservice</v>
      </c>
      <c r="V6" s="606" t="str">
        <f>'pb verdeelsleutels'!$B$26</f>
        <v>Leenservice</v>
      </c>
      <c r="W6" s="606" t="str">
        <f>'pb verdeelsleutels'!$B$31</f>
        <v>Organisatie</v>
      </c>
      <c r="X6" s="601" t="s">
        <v>466</v>
      </c>
      <c r="Z6" s="3" t="s">
        <v>467</v>
      </c>
    </row>
    <row r="7" spans="1:27">
      <c r="C7" s="94" t="s">
        <v>468</v>
      </c>
      <c r="D7" s="94" t="s">
        <v>468</v>
      </c>
      <c r="F7" s="609"/>
      <c r="G7" s="612"/>
      <c r="H7" s="612"/>
      <c r="I7" s="612"/>
      <c r="J7" s="604"/>
      <c r="K7" s="607"/>
      <c r="L7" s="609"/>
      <c r="M7" s="612"/>
      <c r="N7" s="612"/>
      <c r="O7" s="607"/>
      <c r="P7" s="609"/>
      <c r="Q7" s="612"/>
      <c r="R7" s="604"/>
      <c r="S7" s="607"/>
      <c r="T7" s="609"/>
      <c r="U7" s="604"/>
      <c r="V7" s="607"/>
      <c r="W7" s="607"/>
      <c r="X7" s="602"/>
    </row>
    <row r="8" spans="1:27">
      <c r="C8" s="94" t="str">
        <f>'V en W I'!C9</f>
        <v>A</v>
      </c>
      <c r="D8" s="94" t="str">
        <f>'V en W I'!C9</f>
        <v>A</v>
      </c>
      <c r="F8" s="610"/>
      <c r="G8" s="613"/>
      <c r="H8" s="613"/>
      <c r="I8" s="613"/>
      <c r="J8" s="605"/>
      <c r="K8" s="607"/>
      <c r="L8" s="610"/>
      <c r="M8" s="613"/>
      <c r="N8" s="613"/>
      <c r="O8" s="607"/>
      <c r="P8" s="610"/>
      <c r="Q8" s="613"/>
      <c r="R8" s="605"/>
      <c r="S8" s="607"/>
      <c r="T8" s="610"/>
      <c r="U8" s="605"/>
      <c r="V8" s="607"/>
      <c r="W8" s="607"/>
      <c r="X8" s="602"/>
    </row>
    <row r="9" spans="1:27" ht="26.25" thickBot="1">
      <c r="C9" s="100"/>
      <c r="D9" s="100"/>
      <c r="F9" s="97" t="str">
        <f>'pb verdeelsleutels'!B7</f>
        <v>VVE 0-4 jaar</v>
      </c>
      <c r="G9" s="98" t="str">
        <f>'pb verdeelsleutels'!B8</f>
        <v>dBos</v>
      </c>
      <c r="H9" s="98" t="str">
        <f>'pb verdeelsleutels'!B9</f>
        <v>Voorleesexpress</v>
      </c>
      <c r="I9" s="98" t="str">
        <f>'pb verdeelsleutels'!B10</f>
        <v>Boekstartcoach</v>
      </c>
      <c r="J9" s="98" t="str">
        <f>'pb verdeelsleutels'!B11</f>
        <v>Programmering GS</v>
      </c>
      <c r="K9" s="99"/>
      <c r="L9" s="97" t="str">
        <f>'pb verdeelsleutels'!B15</f>
        <v>Digitaal Burgerschap</v>
      </c>
      <c r="M9" s="98" t="str">
        <f>'pb verdeelsleutels'!B16</f>
        <v>IDO</v>
      </c>
      <c r="N9" s="98" t="str">
        <f>'pb verdeelsleutels'!B17</f>
        <v>Programmering PIDIS</v>
      </c>
      <c r="O9" s="99"/>
      <c r="P9" s="167" t="str">
        <f>'pb verdeelsleutels'!B21</f>
        <v>Basisvaardigheden</v>
      </c>
      <c r="Q9" s="168" t="str">
        <f>'pb verdeelsleutels'!B22</f>
        <v>Persoonlijke ontwikkeling</v>
      </c>
      <c r="R9" s="168" t="str">
        <f>'pb verdeelsleutels'!B23</f>
        <v>Programmering LLO</v>
      </c>
      <c r="S9" s="100"/>
      <c r="T9" s="168" t="str">
        <f>'pb verdeelsleutels'!B27</f>
        <v>Leenservice 0-18 jaar</v>
      </c>
      <c r="U9" s="168" t="str">
        <f>'pb verdeelsleutels'!B28</f>
        <v>Leenservice 18+ jaar</v>
      </c>
      <c r="V9" s="100"/>
      <c r="W9" s="100"/>
      <c r="X9" s="100"/>
    </row>
    <row r="10" spans="1:27">
      <c r="C10" s="94"/>
      <c r="D10" s="94"/>
      <c r="F10" s="89"/>
      <c r="G10" s="3"/>
      <c r="H10" s="3"/>
      <c r="I10" s="3"/>
      <c r="J10" s="3"/>
      <c r="K10" s="94"/>
      <c r="L10" s="89"/>
      <c r="M10" s="3"/>
      <c r="N10" s="3"/>
      <c r="O10" s="94"/>
      <c r="P10" s="89"/>
      <c r="Q10" s="3"/>
      <c r="R10" s="3"/>
      <c r="S10" s="94"/>
      <c r="T10" s="3"/>
      <c r="U10" s="3"/>
      <c r="V10" s="94"/>
      <c r="W10" s="94"/>
      <c r="X10" s="94"/>
    </row>
    <row r="11" spans="1:27">
      <c r="A11" s="16" t="s">
        <v>32</v>
      </c>
      <c r="C11" s="95" t="s">
        <v>33</v>
      </c>
      <c r="D11" s="95" t="s">
        <v>33</v>
      </c>
      <c r="F11" s="90" t="s">
        <v>33</v>
      </c>
      <c r="G11" s="59" t="s">
        <v>33</v>
      </c>
      <c r="H11" s="59" t="s">
        <v>33</v>
      </c>
      <c r="I11" s="59" t="s">
        <v>33</v>
      </c>
      <c r="J11" s="59" t="s">
        <v>33</v>
      </c>
      <c r="K11" s="95" t="s">
        <v>33</v>
      </c>
      <c r="L11" s="90" t="s">
        <v>33</v>
      </c>
      <c r="M11" s="59" t="s">
        <v>33</v>
      </c>
      <c r="N11" s="59" t="s">
        <v>33</v>
      </c>
      <c r="O11" s="95" t="s">
        <v>33</v>
      </c>
      <c r="P11" s="90" t="s">
        <v>33</v>
      </c>
      <c r="Q11" s="59" t="s">
        <v>33</v>
      </c>
      <c r="R11" s="59" t="s">
        <v>33</v>
      </c>
      <c r="S11" s="95" t="s">
        <v>33</v>
      </c>
      <c r="T11" s="59" t="s">
        <v>33</v>
      </c>
      <c r="U11" s="59" t="s">
        <v>33</v>
      </c>
      <c r="V11" s="95" t="s">
        <v>33</v>
      </c>
      <c r="W11" s="95" t="s">
        <v>33</v>
      </c>
      <c r="X11" s="95" t="s">
        <v>33</v>
      </c>
      <c r="Z11" s="8"/>
    </row>
    <row r="12" spans="1:27" outlineLevel="1">
      <c r="A12" s="1"/>
      <c r="B12" s="17" t="s">
        <v>346</v>
      </c>
      <c r="C12" s="492">
        <f>'V en W uitsplitsing'!B5+'V en W uitsplitsing'!C5</f>
        <v>125000</v>
      </c>
      <c r="D12" s="492">
        <f>'V en W uitsplitsing'!I5*(alg!$B$13+alg!$B$14)</f>
        <v>0</v>
      </c>
      <c r="E12" s="128"/>
      <c r="F12" s="129">
        <f>('kosten in EUR - Gemeente A'!B5)</f>
        <v>0</v>
      </c>
      <c r="G12" s="130">
        <f>('kosten in EUR - Gemeente A'!C5)</f>
        <v>0</v>
      </c>
      <c r="H12" s="130">
        <f>('kosten in EUR - Gemeente A'!D5)</f>
        <v>0</v>
      </c>
      <c r="I12" s="130">
        <f>('kosten in EUR - Gemeente A'!E5)</f>
        <v>0</v>
      </c>
      <c r="J12" s="130">
        <f>('kosten in EUR - Gemeente A'!F5)</f>
        <v>0</v>
      </c>
      <c r="K12" s="131">
        <f t="shared" ref="K12" si="0">SUM(F12:J12)</f>
        <v>0</v>
      </c>
      <c r="L12" s="129">
        <f>('kosten in EUR - Gemeente A'!H5)</f>
        <v>0</v>
      </c>
      <c r="M12" s="130">
        <f>('kosten in EUR - Gemeente A'!I5)</f>
        <v>0</v>
      </c>
      <c r="N12" s="130">
        <f>('kosten in EUR - Gemeente A'!J5)</f>
        <v>0</v>
      </c>
      <c r="O12" s="131">
        <f t="shared" ref="O12:O34" si="1">SUM(L12:N12)</f>
        <v>0</v>
      </c>
      <c r="P12" s="129">
        <f>('kosten in EUR - Gemeente A'!L5)</f>
        <v>0</v>
      </c>
      <c r="Q12" s="130">
        <f>('kosten in EUR - Gemeente A'!M5)</f>
        <v>0</v>
      </c>
      <c r="R12" s="130">
        <f>('kosten in EUR - Gemeente A'!N5)</f>
        <v>0</v>
      </c>
      <c r="S12" s="131">
        <f>SUM(P12:R12)</f>
        <v>0</v>
      </c>
      <c r="T12" s="130">
        <f>('kosten in EUR - Gemeente A'!P5)</f>
        <v>0</v>
      </c>
      <c r="U12" s="130">
        <f>('kosten in EUR - Gemeente A'!Q5)</f>
        <v>125000</v>
      </c>
      <c r="V12" s="131">
        <f>SUM(T12:U12)</f>
        <v>125000</v>
      </c>
      <c r="W12" s="131">
        <f>('kosten in EUR - Gemeente A'!S5)</f>
        <v>0</v>
      </c>
      <c r="X12" s="132">
        <f>K12+O12+V12+S12+W12</f>
        <v>125000</v>
      </c>
      <c r="Y12" s="133"/>
      <c r="Z12" s="133">
        <f>X12-C12-D12</f>
        <v>0</v>
      </c>
    </row>
    <row r="13" spans="1:27" outlineLevel="1">
      <c r="A13" s="1"/>
      <c r="B13" s="17" t="s">
        <v>358</v>
      </c>
      <c r="C13" s="492">
        <f>'V en W uitsplitsing'!B6+'V en W uitsplitsing'!C6</f>
        <v>0</v>
      </c>
      <c r="D13" s="492">
        <f>'V en W uitsplitsing'!I6*(alg!$B$13+alg!$B$14)</f>
        <v>0</v>
      </c>
      <c r="E13" s="128"/>
      <c r="F13" s="129">
        <f>('kosten in EUR - Gemeente A'!B6)</f>
        <v>0</v>
      </c>
      <c r="G13" s="130">
        <f>('kosten in EUR - Gemeente A'!C6)</f>
        <v>0</v>
      </c>
      <c r="H13" s="130">
        <f>('kosten in EUR - Gemeente A'!D6)</f>
        <v>0</v>
      </c>
      <c r="I13" s="130">
        <f>('kosten in EUR - Gemeente A'!E6)</f>
        <v>0</v>
      </c>
      <c r="J13" s="130">
        <f>('kosten in EUR - Gemeente A'!F6)</f>
        <v>0</v>
      </c>
      <c r="K13" s="131">
        <f t="shared" ref="K13:K14" si="2">SUM(F13:J13)</f>
        <v>0</v>
      </c>
      <c r="L13" s="129">
        <f>('kosten in EUR - Gemeente A'!H6)</f>
        <v>0</v>
      </c>
      <c r="M13" s="130">
        <f>('kosten in EUR - Gemeente A'!I6)</f>
        <v>0</v>
      </c>
      <c r="N13" s="130">
        <f>('kosten in EUR - Gemeente A'!J6)</f>
        <v>0</v>
      </c>
      <c r="O13" s="131">
        <f t="shared" si="1"/>
        <v>0</v>
      </c>
      <c r="P13" s="129">
        <f>('kosten in EUR - Gemeente A'!L6)</f>
        <v>0</v>
      </c>
      <c r="Q13" s="130">
        <f>('kosten in EUR - Gemeente A'!M6)</f>
        <v>0</v>
      </c>
      <c r="R13" s="130">
        <f>('kosten in EUR - Gemeente A'!N6)</f>
        <v>0</v>
      </c>
      <c r="S13" s="131">
        <f t="shared" ref="S13:S14" si="3">SUM(P13:R13)</f>
        <v>0</v>
      </c>
      <c r="T13" s="130">
        <f>('kosten in EUR - Gemeente A'!P6)</f>
        <v>0</v>
      </c>
      <c r="U13" s="130">
        <f>('kosten in EUR - Gemeente A'!Q6)</f>
        <v>0</v>
      </c>
      <c r="V13" s="131">
        <f t="shared" ref="V13:V14" si="4">SUM(T13:U13)</f>
        <v>0</v>
      </c>
      <c r="W13" s="131">
        <f>('kosten in EUR - Gemeente A'!S6)</f>
        <v>0</v>
      </c>
      <c r="X13" s="132">
        <f t="shared" ref="X13:X34" si="5">K13+O13+V13+S13+W13</f>
        <v>0</v>
      </c>
      <c r="Y13" s="133"/>
      <c r="Z13" s="133">
        <f t="shared" ref="Z13:Z76" si="6">X13-C13-D13</f>
        <v>0</v>
      </c>
    </row>
    <row r="14" spans="1:27" ht="15" outlineLevel="1">
      <c r="A14" s="1"/>
      <c r="B14" s="17" t="s">
        <v>353</v>
      </c>
      <c r="C14" s="492">
        <f>'V en W uitsplitsing'!B7+'V en W uitsplitsing'!C7</f>
        <v>0</v>
      </c>
      <c r="D14" s="492">
        <f>'V en W uitsplitsing'!I7*(alg!$B$13+alg!$B$14)</f>
        <v>0</v>
      </c>
      <c r="E14" s="128"/>
      <c r="F14" s="129">
        <f>('kosten in EUR - Gemeente A'!B7)</f>
        <v>0</v>
      </c>
      <c r="G14" s="130">
        <f>('kosten in EUR - Gemeente A'!C7)</f>
        <v>0</v>
      </c>
      <c r="H14" s="130">
        <f>('kosten in EUR - Gemeente A'!D7)</f>
        <v>0</v>
      </c>
      <c r="I14" s="130">
        <f>('kosten in EUR - Gemeente A'!E7)</f>
        <v>0</v>
      </c>
      <c r="J14" s="130">
        <f>('kosten in EUR - Gemeente A'!F7)</f>
        <v>0</v>
      </c>
      <c r="K14" s="131">
        <f t="shared" si="2"/>
        <v>0</v>
      </c>
      <c r="L14" s="129">
        <f>('kosten in EUR - Gemeente A'!H7)</f>
        <v>0</v>
      </c>
      <c r="M14" s="130">
        <f>('kosten in EUR - Gemeente A'!I7)</f>
        <v>0</v>
      </c>
      <c r="N14" s="130">
        <f>('kosten in EUR - Gemeente A'!J7)</f>
        <v>0</v>
      </c>
      <c r="O14" s="131">
        <f t="shared" si="1"/>
        <v>0</v>
      </c>
      <c r="P14" s="129">
        <f>('kosten in EUR - Gemeente A'!L7)</f>
        <v>0</v>
      </c>
      <c r="Q14" s="130">
        <f>('kosten in EUR - Gemeente A'!M7)</f>
        <v>0</v>
      </c>
      <c r="R14" s="130">
        <f>('kosten in EUR - Gemeente A'!N7)</f>
        <v>0</v>
      </c>
      <c r="S14" s="131">
        <f t="shared" si="3"/>
        <v>0</v>
      </c>
      <c r="T14" s="130">
        <f>('kosten in EUR - Gemeente A'!P7)</f>
        <v>0</v>
      </c>
      <c r="U14" s="130">
        <f>('kosten in EUR - Gemeente A'!Q7)</f>
        <v>0</v>
      </c>
      <c r="V14" s="131">
        <f t="shared" si="4"/>
        <v>0</v>
      </c>
      <c r="W14" s="131">
        <f>('kosten in EUR - Gemeente A'!S7)</f>
        <v>0</v>
      </c>
      <c r="X14" s="132">
        <f t="shared" si="5"/>
        <v>0</v>
      </c>
      <c r="Y14" s="133"/>
      <c r="Z14" s="133">
        <f t="shared" si="6"/>
        <v>0</v>
      </c>
      <c r="AA14" s="540" t="s">
        <v>469</v>
      </c>
    </row>
    <row r="15" spans="1:27">
      <c r="A15" s="1" t="s">
        <v>470</v>
      </c>
      <c r="B15" s="1"/>
      <c r="C15" s="136">
        <f>SUM(C12:C14)</f>
        <v>125000</v>
      </c>
      <c r="D15" s="136">
        <f>SUM(D12:D14)</f>
        <v>0</v>
      </c>
      <c r="E15" s="133"/>
      <c r="F15" s="134">
        <f>SUM(F12:F14)</f>
        <v>0</v>
      </c>
      <c r="G15" s="135">
        <f>SUM(G12:G14)</f>
        <v>0</v>
      </c>
      <c r="H15" s="135">
        <f>SUM(H12:H14)</f>
        <v>0</v>
      </c>
      <c r="I15" s="135">
        <f>SUM(I12:I14)</f>
        <v>0</v>
      </c>
      <c r="J15" s="135">
        <f>SUM(J12:J14)</f>
        <v>0</v>
      </c>
      <c r="K15" s="136">
        <f>SUM(F15:J15)</f>
        <v>0</v>
      </c>
      <c r="L15" s="134">
        <f>SUM(L12:L14)</f>
        <v>0</v>
      </c>
      <c r="M15" s="135">
        <f>SUM(M12:M14)</f>
        <v>0</v>
      </c>
      <c r="N15" s="135">
        <f>SUM(N12:N14)</f>
        <v>0</v>
      </c>
      <c r="O15" s="136">
        <f t="shared" si="1"/>
        <v>0</v>
      </c>
      <c r="P15" s="134">
        <f>SUM(P12:P14)</f>
        <v>0</v>
      </c>
      <c r="Q15" s="135">
        <f>SUM(Q12:Q14)</f>
        <v>0</v>
      </c>
      <c r="R15" s="135">
        <f>SUM(R12:R14)</f>
        <v>0</v>
      </c>
      <c r="S15" s="136">
        <f t="shared" ref="S15:S36" si="7">SUM(P15:R15)</f>
        <v>0</v>
      </c>
      <c r="T15" s="135">
        <f>SUM(T12:T14)</f>
        <v>0</v>
      </c>
      <c r="U15" s="135">
        <f>SUM(U12:U14)</f>
        <v>125000</v>
      </c>
      <c r="V15" s="136">
        <f t="shared" ref="V15:V36" si="8">SUM(T15:U15)</f>
        <v>125000</v>
      </c>
      <c r="W15" s="136">
        <f>SUM(W12:W14)</f>
        <v>0</v>
      </c>
      <c r="X15" s="137">
        <f t="shared" si="5"/>
        <v>125000</v>
      </c>
      <c r="Y15" s="133"/>
      <c r="Z15" s="133">
        <f t="shared" si="6"/>
        <v>0</v>
      </c>
    </row>
    <row r="16" spans="1:27" outlineLevel="1">
      <c r="A16" s="1"/>
      <c r="B16" s="17" t="s">
        <v>404</v>
      </c>
      <c r="C16" s="492">
        <f>'V en W uitsplitsing'!B9+'V en W uitsplitsing'!C9</f>
        <v>0</v>
      </c>
      <c r="D16" s="492">
        <f>'V en W uitsplitsing'!I9*(alg!$B$13+alg!$B$14)</f>
        <v>0</v>
      </c>
      <c r="E16" s="128"/>
      <c r="F16" s="129">
        <f>('kosten in EUR - Gemeente A'!B9)</f>
        <v>0</v>
      </c>
      <c r="G16" s="130">
        <f>('kosten in EUR - Gemeente A'!C9)</f>
        <v>0</v>
      </c>
      <c r="H16" s="130">
        <f>('kosten in EUR - Gemeente A'!D9)</f>
        <v>0</v>
      </c>
      <c r="I16" s="130">
        <f>('kosten in EUR - Gemeente A'!E9)</f>
        <v>0</v>
      </c>
      <c r="J16" s="130">
        <f>('kosten in EUR - Gemeente A'!F9)</f>
        <v>0</v>
      </c>
      <c r="K16" s="131">
        <f t="shared" ref="K16:K19" si="9">SUM(F16:J16)</f>
        <v>0</v>
      </c>
      <c r="L16" s="129">
        <f>('kosten in EUR - Gemeente A'!H9)</f>
        <v>0</v>
      </c>
      <c r="M16" s="130">
        <f>('kosten in EUR - Gemeente A'!I9)</f>
        <v>0</v>
      </c>
      <c r="N16" s="130">
        <f>('kosten in EUR - Gemeente A'!J9)</f>
        <v>0</v>
      </c>
      <c r="O16" s="131">
        <f t="shared" si="1"/>
        <v>0</v>
      </c>
      <c r="P16" s="129">
        <f>('kosten in EUR - Gemeente A'!L9)</f>
        <v>0</v>
      </c>
      <c r="Q16" s="130">
        <f>('kosten in EUR - Gemeente A'!M9)</f>
        <v>0</v>
      </c>
      <c r="R16" s="130">
        <f>('kosten in EUR - Gemeente A'!N9)</f>
        <v>0</v>
      </c>
      <c r="S16" s="131">
        <f t="shared" si="7"/>
        <v>0</v>
      </c>
      <c r="T16" s="130">
        <f>('kosten in EUR - Gemeente A'!P9)</f>
        <v>0</v>
      </c>
      <c r="U16" s="130">
        <f>('kosten in EUR - Gemeente A'!Q9)</f>
        <v>0</v>
      </c>
      <c r="V16" s="131">
        <f t="shared" si="8"/>
        <v>0</v>
      </c>
      <c r="W16" s="131">
        <f>('kosten in EUR - Gemeente A'!S9)</f>
        <v>0</v>
      </c>
      <c r="X16" s="132">
        <f t="shared" si="5"/>
        <v>0</v>
      </c>
      <c r="Y16" s="133"/>
      <c r="Z16" s="133">
        <f t="shared" si="6"/>
        <v>0</v>
      </c>
    </row>
    <row r="17" spans="1:26" outlineLevel="1">
      <c r="A17" s="1"/>
      <c r="B17" s="17" t="s">
        <v>388</v>
      </c>
      <c r="C17" s="492">
        <f>'V en W uitsplitsing'!B10+'V en W uitsplitsing'!C10</f>
        <v>0</v>
      </c>
      <c r="D17" s="492">
        <f>'V en W uitsplitsing'!I10*(alg!$B$13+alg!$B$14)</f>
        <v>0</v>
      </c>
      <c r="E17" s="128"/>
      <c r="F17" s="129">
        <f>('kosten in EUR - Gemeente A'!B10)</f>
        <v>0</v>
      </c>
      <c r="G17" s="130">
        <f>('kosten in EUR - Gemeente A'!C10)</f>
        <v>0</v>
      </c>
      <c r="H17" s="130">
        <f>('kosten in EUR - Gemeente A'!D10)</f>
        <v>0</v>
      </c>
      <c r="I17" s="130">
        <f>('kosten in EUR - Gemeente A'!E10)</f>
        <v>0</v>
      </c>
      <c r="J17" s="130">
        <f>('kosten in EUR - Gemeente A'!F10)</f>
        <v>0</v>
      </c>
      <c r="K17" s="131">
        <f t="shared" si="9"/>
        <v>0</v>
      </c>
      <c r="L17" s="129">
        <f>('kosten in EUR - Gemeente A'!H10)</f>
        <v>0</v>
      </c>
      <c r="M17" s="130">
        <f>('kosten in EUR - Gemeente A'!I10)</f>
        <v>0</v>
      </c>
      <c r="N17" s="130">
        <f>('kosten in EUR - Gemeente A'!J10)</f>
        <v>0</v>
      </c>
      <c r="O17" s="131">
        <f t="shared" si="1"/>
        <v>0</v>
      </c>
      <c r="P17" s="129">
        <f>('kosten in EUR - Gemeente A'!L10)</f>
        <v>0</v>
      </c>
      <c r="Q17" s="130">
        <f>('kosten in EUR - Gemeente A'!M10)</f>
        <v>0</v>
      </c>
      <c r="R17" s="130">
        <f>('kosten in EUR - Gemeente A'!N10)</f>
        <v>0</v>
      </c>
      <c r="S17" s="131">
        <f t="shared" si="7"/>
        <v>0</v>
      </c>
      <c r="T17" s="130">
        <f>('kosten in EUR - Gemeente A'!P10)</f>
        <v>0</v>
      </c>
      <c r="U17" s="130">
        <f>('kosten in EUR - Gemeente A'!Q10)</f>
        <v>0</v>
      </c>
      <c r="V17" s="131">
        <f t="shared" si="8"/>
        <v>0</v>
      </c>
      <c r="W17" s="131">
        <f>('kosten in EUR - Gemeente A'!S10)</f>
        <v>0</v>
      </c>
      <c r="X17" s="132">
        <f t="shared" si="5"/>
        <v>0</v>
      </c>
      <c r="Y17" s="133"/>
      <c r="Z17" s="133">
        <f t="shared" si="6"/>
        <v>0</v>
      </c>
    </row>
    <row r="18" spans="1:26" outlineLevel="1">
      <c r="A18" s="1"/>
      <c r="B18" s="17" t="s">
        <v>381</v>
      </c>
      <c r="C18" s="492">
        <f>'V en W uitsplitsing'!B11+'V en W uitsplitsing'!C11</f>
        <v>0</v>
      </c>
      <c r="D18" s="492">
        <f>'V en W uitsplitsing'!I11*(alg!$B$13+alg!$B$14)</f>
        <v>0</v>
      </c>
      <c r="E18" s="128"/>
      <c r="F18" s="129">
        <f>('kosten in EUR - Gemeente A'!B11)</f>
        <v>0</v>
      </c>
      <c r="G18" s="130">
        <f>('kosten in EUR - Gemeente A'!C11)</f>
        <v>0</v>
      </c>
      <c r="H18" s="130">
        <f>('kosten in EUR - Gemeente A'!D11)</f>
        <v>0</v>
      </c>
      <c r="I18" s="130">
        <f>('kosten in EUR - Gemeente A'!E11)</f>
        <v>0</v>
      </c>
      <c r="J18" s="130">
        <f>('kosten in EUR - Gemeente A'!F11)</f>
        <v>0</v>
      </c>
      <c r="K18" s="131">
        <f t="shared" si="9"/>
        <v>0</v>
      </c>
      <c r="L18" s="129">
        <f>('kosten in EUR - Gemeente A'!H11)</f>
        <v>0</v>
      </c>
      <c r="M18" s="130">
        <f>('kosten in EUR - Gemeente A'!I11)</f>
        <v>0</v>
      </c>
      <c r="N18" s="130">
        <f>('kosten in EUR - Gemeente A'!J11)</f>
        <v>0</v>
      </c>
      <c r="O18" s="131">
        <f t="shared" si="1"/>
        <v>0</v>
      </c>
      <c r="P18" s="129">
        <f>('kosten in EUR - Gemeente A'!L11)</f>
        <v>0</v>
      </c>
      <c r="Q18" s="130">
        <f>('kosten in EUR - Gemeente A'!M11)</f>
        <v>0</v>
      </c>
      <c r="R18" s="130">
        <f>('kosten in EUR - Gemeente A'!N11)</f>
        <v>0</v>
      </c>
      <c r="S18" s="131">
        <f t="shared" si="7"/>
        <v>0</v>
      </c>
      <c r="T18" s="130">
        <f>('kosten in EUR - Gemeente A'!P11)</f>
        <v>0</v>
      </c>
      <c r="U18" s="130">
        <f>('kosten in EUR - Gemeente A'!Q11)</f>
        <v>0</v>
      </c>
      <c r="V18" s="131">
        <f t="shared" si="8"/>
        <v>0</v>
      </c>
      <c r="W18" s="131">
        <f>('kosten in EUR - Gemeente A'!S11)</f>
        <v>0</v>
      </c>
      <c r="X18" s="132">
        <f t="shared" si="5"/>
        <v>0</v>
      </c>
      <c r="Y18" s="133"/>
      <c r="Z18" s="133">
        <f t="shared" si="6"/>
        <v>0</v>
      </c>
    </row>
    <row r="19" spans="1:26" outlineLevel="1">
      <c r="A19" s="1"/>
      <c r="B19" s="17" t="s">
        <v>391</v>
      </c>
      <c r="C19" s="492">
        <f>'V en W uitsplitsing'!B12+'V en W uitsplitsing'!C12</f>
        <v>0</v>
      </c>
      <c r="D19" s="492">
        <f>'V en W uitsplitsing'!I12*(alg!$B$13+alg!$B$14)</f>
        <v>0</v>
      </c>
      <c r="E19" s="128"/>
      <c r="F19" s="129">
        <f>('kosten in EUR - Gemeente A'!B12)</f>
        <v>0</v>
      </c>
      <c r="G19" s="130">
        <f>('kosten in EUR - Gemeente A'!C12)</f>
        <v>0</v>
      </c>
      <c r="H19" s="130">
        <f>('kosten in EUR - Gemeente A'!D12)</f>
        <v>0</v>
      </c>
      <c r="I19" s="130">
        <f>('kosten in EUR - Gemeente A'!E12)</f>
        <v>0</v>
      </c>
      <c r="J19" s="130">
        <f>('kosten in EUR - Gemeente A'!F12)</f>
        <v>0</v>
      </c>
      <c r="K19" s="131">
        <f t="shared" si="9"/>
        <v>0</v>
      </c>
      <c r="L19" s="129">
        <f>('kosten in EUR - Gemeente A'!H12)</f>
        <v>0</v>
      </c>
      <c r="M19" s="130">
        <f>('kosten in EUR - Gemeente A'!I12)</f>
        <v>0</v>
      </c>
      <c r="N19" s="130">
        <f>('kosten in EUR - Gemeente A'!J12)</f>
        <v>0</v>
      </c>
      <c r="O19" s="131">
        <f t="shared" si="1"/>
        <v>0</v>
      </c>
      <c r="P19" s="129">
        <f>('kosten in EUR - Gemeente A'!L12)</f>
        <v>0</v>
      </c>
      <c r="Q19" s="130">
        <f>('kosten in EUR - Gemeente A'!M12)</f>
        <v>0</v>
      </c>
      <c r="R19" s="130">
        <f>('kosten in EUR - Gemeente A'!N12)</f>
        <v>0</v>
      </c>
      <c r="S19" s="131">
        <f t="shared" si="7"/>
        <v>0</v>
      </c>
      <c r="T19" s="130">
        <f>('kosten in EUR - Gemeente A'!P12)</f>
        <v>0</v>
      </c>
      <c r="U19" s="130">
        <f>('kosten in EUR - Gemeente A'!Q12)</f>
        <v>0</v>
      </c>
      <c r="V19" s="131">
        <f t="shared" si="8"/>
        <v>0</v>
      </c>
      <c r="W19" s="131">
        <f>('kosten in EUR - Gemeente A'!S12)</f>
        <v>0</v>
      </c>
      <c r="X19" s="132">
        <f t="shared" si="5"/>
        <v>0</v>
      </c>
      <c r="Y19" s="133"/>
      <c r="Z19" s="133">
        <f t="shared" si="6"/>
        <v>0</v>
      </c>
    </row>
    <row r="20" spans="1:26">
      <c r="A20" s="1" t="s">
        <v>471</v>
      </c>
      <c r="C20" s="136">
        <f>SUM(C16:C19)</f>
        <v>0</v>
      </c>
      <c r="D20" s="136">
        <f>SUM(D16:D19)</f>
        <v>0</v>
      </c>
      <c r="E20" s="133"/>
      <c r="F20" s="134">
        <f>SUM(F16:F19)</f>
        <v>0</v>
      </c>
      <c r="G20" s="135">
        <f t="shared" ref="G20:J20" si="10">SUM(G16:G19)</f>
        <v>0</v>
      </c>
      <c r="H20" s="135">
        <f t="shared" si="10"/>
        <v>0</v>
      </c>
      <c r="I20" s="135">
        <f t="shared" ref="I20" si="11">SUM(I16:I19)</f>
        <v>0</v>
      </c>
      <c r="J20" s="135">
        <f t="shared" si="10"/>
        <v>0</v>
      </c>
      <c r="K20" s="136">
        <f t="shared" ref="K20:K34" si="12">SUM(F20:J20)</f>
        <v>0</v>
      </c>
      <c r="L20" s="134">
        <f t="shared" ref="L20:N20" si="13">SUM(L16:L19)</f>
        <v>0</v>
      </c>
      <c r="M20" s="135">
        <f t="shared" si="13"/>
        <v>0</v>
      </c>
      <c r="N20" s="135">
        <f t="shared" si="13"/>
        <v>0</v>
      </c>
      <c r="O20" s="136">
        <f t="shared" si="1"/>
        <v>0</v>
      </c>
      <c r="P20" s="134">
        <f t="shared" ref="P20:T20" si="14">SUM(P16:P19)</f>
        <v>0</v>
      </c>
      <c r="Q20" s="135">
        <f t="shared" ref="Q20:R20" si="15">SUM(Q16:Q19)</f>
        <v>0</v>
      </c>
      <c r="R20" s="135">
        <f t="shared" si="15"/>
        <v>0</v>
      </c>
      <c r="S20" s="136">
        <f t="shared" si="7"/>
        <v>0</v>
      </c>
      <c r="T20" s="135">
        <f t="shared" si="14"/>
        <v>0</v>
      </c>
      <c r="U20" s="135">
        <f t="shared" ref="U20" si="16">SUM(U16:U19)</f>
        <v>0</v>
      </c>
      <c r="V20" s="136">
        <f t="shared" si="8"/>
        <v>0</v>
      </c>
      <c r="W20" s="136">
        <f t="shared" ref="W20" si="17">SUM(W16:W19)</f>
        <v>0</v>
      </c>
      <c r="X20" s="137">
        <f t="shared" si="5"/>
        <v>0</v>
      </c>
      <c r="Y20" s="133"/>
      <c r="Z20" s="133">
        <f t="shared" si="6"/>
        <v>0</v>
      </c>
    </row>
    <row r="21" spans="1:26" outlineLevel="1">
      <c r="A21" s="1"/>
      <c r="B21" s="17" t="s">
        <v>425</v>
      </c>
      <c r="C21" s="492">
        <f>'V en W uitsplitsing'!B14+'V en W uitsplitsing'!C14</f>
        <v>0</v>
      </c>
      <c r="D21" s="492">
        <f>'V en W uitsplitsing'!I14*(alg!$B$13+alg!$B$14)</f>
        <v>0</v>
      </c>
      <c r="E21" s="128"/>
      <c r="F21" s="129">
        <f>('kosten in EUR - Gemeente A'!B14)</f>
        <v>0</v>
      </c>
      <c r="G21" s="130">
        <f>('kosten in EUR - Gemeente A'!C14)</f>
        <v>0</v>
      </c>
      <c r="H21" s="130">
        <f>('kosten in EUR - Gemeente A'!D14)</f>
        <v>0</v>
      </c>
      <c r="I21" s="130">
        <f>('kosten in EUR - Gemeente A'!E14)</f>
        <v>0</v>
      </c>
      <c r="J21" s="130">
        <f>('kosten in EUR - Gemeente A'!F14)</f>
        <v>0</v>
      </c>
      <c r="K21" s="131">
        <f t="shared" ref="K21:K22" si="18">SUM(F21:J21)</f>
        <v>0</v>
      </c>
      <c r="L21" s="129">
        <f>('kosten in EUR - Gemeente A'!H14)</f>
        <v>0</v>
      </c>
      <c r="M21" s="130">
        <f>('kosten in EUR - Gemeente A'!I14)</f>
        <v>0</v>
      </c>
      <c r="N21" s="130">
        <f>('kosten in EUR - Gemeente A'!J14)</f>
        <v>0</v>
      </c>
      <c r="O21" s="131">
        <f t="shared" si="1"/>
        <v>0</v>
      </c>
      <c r="P21" s="129">
        <f>('kosten in EUR - Gemeente A'!L14)</f>
        <v>0</v>
      </c>
      <c r="Q21" s="130">
        <f>('kosten in EUR - Gemeente A'!M14)</f>
        <v>0</v>
      </c>
      <c r="R21" s="130">
        <f>('kosten in EUR - Gemeente A'!N14)</f>
        <v>0</v>
      </c>
      <c r="S21" s="131">
        <f t="shared" si="7"/>
        <v>0</v>
      </c>
      <c r="T21" s="130">
        <f>('kosten in EUR - Gemeente A'!P14)</f>
        <v>0</v>
      </c>
      <c r="U21" s="130">
        <f>('kosten in EUR - Gemeente A'!Q14)</f>
        <v>0</v>
      </c>
      <c r="V21" s="131">
        <f t="shared" si="8"/>
        <v>0</v>
      </c>
      <c r="W21" s="131">
        <f>('kosten in EUR - Gemeente A'!S14)</f>
        <v>0</v>
      </c>
      <c r="X21" s="132">
        <f t="shared" si="5"/>
        <v>0</v>
      </c>
      <c r="Y21" s="133"/>
      <c r="Z21" s="133">
        <f t="shared" si="6"/>
        <v>0</v>
      </c>
    </row>
    <row r="22" spans="1:26" outlineLevel="1">
      <c r="A22" s="1"/>
      <c r="B22" s="17" t="s">
        <v>472</v>
      </c>
      <c r="C22" s="492">
        <f>'V en W uitsplitsing'!B15+'V en W uitsplitsing'!C15</f>
        <v>0</v>
      </c>
      <c r="D22" s="492">
        <f>'V en W uitsplitsing'!I15*(alg!$B$13+alg!$B$14)</f>
        <v>0</v>
      </c>
      <c r="E22" s="128"/>
      <c r="F22" s="129">
        <f>('kosten in EUR - Gemeente A'!B15)</f>
        <v>0</v>
      </c>
      <c r="G22" s="130">
        <f>('kosten in EUR - Gemeente A'!C15)</f>
        <v>0</v>
      </c>
      <c r="H22" s="130">
        <f>('kosten in EUR - Gemeente A'!D15)</f>
        <v>0</v>
      </c>
      <c r="I22" s="130">
        <f>('kosten in EUR - Gemeente A'!E15)</f>
        <v>0</v>
      </c>
      <c r="J22" s="130">
        <f>('kosten in EUR - Gemeente A'!F15)</f>
        <v>0</v>
      </c>
      <c r="K22" s="131">
        <f t="shared" si="18"/>
        <v>0</v>
      </c>
      <c r="L22" s="129">
        <f>('kosten in EUR - Gemeente A'!H15)</f>
        <v>0</v>
      </c>
      <c r="M22" s="130">
        <f>('kosten in EUR - Gemeente A'!I15)</f>
        <v>0</v>
      </c>
      <c r="N22" s="130">
        <f>('kosten in EUR - Gemeente A'!J15)</f>
        <v>0</v>
      </c>
      <c r="O22" s="131">
        <f t="shared" si="1"/>
        <v>0</v>
      </c>
      <c r="P22" s="129">
        <f>('kosten in EUR - Gemeente A'!L15)</f>
        <v>0</v>
      </c>
      <c r="Q22" s="130">
        <f>('kosten in EUR - Gemeente A'!M15)</f>
        <v>0</v>
      </c>
      <c r="R22" s="130">
        <f>('kosten in EUR - Gemeente A'!N15)</f>
        <v>0</v>
      </c>
      <c r="S22" s="131">
        <f t="shared" si="7"/>
        <v>0</v>
      </c>
      <c r="T22" s="130">
        <f>('kosten in EUR - Gemeente A'!P15)</f>
        <v>0</v>
      </c>
      <c r="U22" s="130">
        <f>('kosten in EUR - Gemeente A'!Q15)</f>
        <v>0</v>
      </c>
      <c r="V22" s="131">
        <f t="shared" si="8"/>
        <v>0</v>
      </c>
      <c r="W22" s="131">
        <f>('kosten in EUR - Gemeente A'!S15)</f>
        <v>0</v>
      </c>
      <c r="X22" s="132">
        <f t="shared" si="5"/>
        <v>0</v>
      </c>
      <c r="Y22" s="133"/>
      <c r="Z22" s="133">
        <f t="shared" si="6"/>
        <v>0</v>
      </c>
    </row>
    <row r="23" spans="1:26">
      <c r="A23" s="1" t="s">
        <v>473</v>
      </c>
      <c r="C23" s="136">
        <f>SUM(C21:C22)</f>
        <v>0</v>
      </c>
      <c r="D23" s="136">
        <f>SUM(D21:D22)</f>
        <v>0</v>
      </c>
      <c r="E23" s="133"/>
      <c r="F23" s="134">
        <f>SUM(F21:F22)</f>
        <v>0</v>
      </c>
      <c r="G23" s="135">
        <f t="shared" ref="G23:J23" si="19">SUM(G21:G22)</f>
        <v>0</v>
      </c>
      <c r="H23" s="135">
        <f t="shared" si="19"/>
        <v>0</v>
      </c>
      <c r="I23" s="135">
        <f t="shared" ref="I23" si="20">SUM(I21:I22)</f>
        <v>0</v>
      </c>
      <c r="J23" s="135">
        <f t="shared" si="19"/>
        <v>0</v>
      </c>
      <c r="K23" s="136">
        <f t="shared" si="12"/>
        <v>0</v>
      </c>
      <c r="L23" s="134">
        <f t="shared" ref="L23:N23" si="21">SUM(L21:L22)</f>
        <v>0</v>
      </c>
      <c r="M23" s="135">
        <f t="shared" si="21"/>
        <v>0</v>
      </c>
      <c r="N23" s="135">
        <f t="shared" si="21"/>
        <v>0</v>
      </c>
      <c r="O23" s="136">
        <f t="shared" si="1"/>
        <v>0</v>
      </c>
      <c r="P23" s="134">
        <f t="shared" ref="P23:T23" si="22">SUM(P21:P22)</f>
        <v>0</v>
      </c>
      <c r="Q23" s="135">
        <f t="shared" ref="Q23:R23" si="23">SUM(Q21:Q22)</f>
        <v>0</v>
      </c>
      <c r="R23" s="135">
        <f t="shared" si="23"/>
        <v>0</v>
      </c>
      <c r="S23" s="136">
        <f t="shared" si="7"/>
        <v>0</v>
      </c>
      <c r="T23" s="135">
        <f t="shared" si="22"/>
        <v>0</v>
      </c>
      <c r="U23" s="135">
        <f t="shared" ref="U23" si="24">SUM(U21:U22)</f>
        <v>0</v>
      </c>
      <c r="V23" s="136">
        <f t="shared" si="8"/>
        <v>0</v>
      </c>
      <c r="W23" s="136">
        <f t="shared" ref="W23" si="25">SUM(W21:W22)</f>
        <v>0</v>
      </c>
      <c r="X23" s="137">
        <f t="shared" si="5"/>
        <v>0</v>
      </c>
      <c r="Y23" s="133"/>
      <c r="Z23" s="133">
        <f t="shared" si="6"/>
        <v>0</v>
      </c>
    </row>
    <row r="24" spans="1:26" outlineLevel="1">
      <c r="A24" s="1"/>
      <c r="B24" s="17" t="s">
        <v>474</v>
      </c>
      <c r="C24" s="492">
        <f>'V en W uitsplitsing'!B17+'V en W uitsplitsing'!C17</f>
        <v>0</v>
      </c>
      <c r="D24" s="492">
        <f>'V en W uitsplitsing'!I17*(alg!$B$13+alg!$B$14)</f>
        <v>0</v>
      </c>
      <c r="E24" s="128"/>
      <c r="F24" s="129">
        <f>('kosten in EUR - Gemeente A'!B17)</f>
        <v>0</v>
      </c>
      <c r="G24" s="130">
        <f>('kosten in EUR - Gemeente A'!C17)</f>
        <v>0</v>
      </c>
      <c r="H24" s="130">
        <f>('kosten in EUR - Gemeente A'!D17)</f>
        <v>0</v>
      </c>
      <c r="I24" s="130">
        <f>('kosten in EUR - Gemeente A'!E17)</f>
        <v>0</v>
      </c>
      <c r="J24" s="130">
        <f>('kosten in EUR - Gemeente A'!F17)</f>
        <v>0</v>
      </c>
      <c r="K24" s="131">
        <f t="shared" ref="K24:K25" si="26">SUM(F24:J24)</f>
        <v>0</v>
      </c>
      <c r="L24" s="129">
        <f>('kosten in EUR - Gemeente A'!H17)</f>
        <v>0</v>
      </c>
      <c r="M24" s="130">
        <f>('kosten in EUR - Gemeente A'!I17)</f>
        <v>0</v>
      </c>
      <c r="N24" s="130">
        <f>('kosten in EUR - Gemeente A'!J17)</f>
        <v>0</v>
      </c>
      <c r="O24" s="131">
        <f t="shared" si="1"/>
        <v>0</v>
      </c>
      <c r="P24" s="129">
        <f>('kosten in EUR - Gemeente A'!L17)</f>
        <v>0</v>
      </c>
      <c r="Q24" s="130">
        <f>('kosten in EUR - Gemeente A'!M17)</f>
        <v>0</v>
      </c>
      <c r="R24" s="130">
        <f>('kosten in EUR - Gemeente A'!N17)</f>
        <v>0</v>
      </c>
      <c r="S24" s="131">
        <f t="shared" si="7"/>
        <v>0</v>
      </c>
      <c r="T24" s="130">
        <f>('kosten in EUR - Gemeente A'!P17)</f>
        <v>0</v>
      </c>
      <c r="U24" s="130">
        <f>('kosten in EUR - Gemeente A'!Q17)</f>
        <v>0</v>
      </c>
      <c r="V24" s="131">
        <f t="shared" si="8"/>
        <v>0</v>
      </c>
      <c r="W24" s="131">
        <f>('kosten in EUR - Gemeente A'!S17)</f>
        <v>0</v>
      </c>
      <c r="X24" s="132">
        <f t="shared" si="5"/>
        <v>0</v>
      </c>
      <c r="Y24" s="133"/>
      <c r="Z24" s="133">
        <f t="shared" si="6"/>
        <v>0</v>
      </c>
    </row>
    <row r="25" spans="1:26" outlineLevel="1">
      <c r="A25" s="1"/>
      <c r="B25" s="17" t="s">
        <v>475</v>
      </c>
      <c r="C25" s="492">
        <f>'V en W uitsplitsing'!B18+'V en W uitsplitsing'!C18</f>
        <v>0</v>
      </c>
      <c r="D25" s="492">
        <f>'V en W uitsplitsing'!I18*(alg!$B$13+alg!$B$14)</f>
        <v>0</v>
      </c>
      <c r="E25" s="128"/>
      <c r="F25" s="129">
        <f>('kosten in EUR - Gemeente A'!B18)</f>
        <v>0</v>
      </c>
      <c r="G25" s="130">
        <f>('kosten in EUR - Gemeente A'!C18)</f>
        <v>0</v>
      </c>
      <c r="H25" s="130">
        <f>('kosten in EUR - Gemeente A'!D18)</f>
        <v>0</v>
      </c>
      <c r="I25" s="130">
        <f>('kosten in EUR - Gemeente A'!E18)</f>
        <v>0</v>
      </c>
      <c r="J25" s="130">
        <f>('kosten in EUR - Gemeente A'!F18)</f>
        <v>0</v>
      </c>
      <c r="K25" s="131">
        <f t="shared" si="26"/>
        <v>0</v>
      </c>
      <c r="L25" s="129">
        <f>('kosten in EUR - Gemeente A'!H18)</f>
        <v>0</v>
      </c>
      <c r="M25" s="130">
        <f>('kosten in EUR - Gemeente A'!I18)</f>
        <v>0</v>
      </c>
      <c r="N25" s="130">
        <f>('kosten in EUR - Gemeente A'!J18)</f>
        <v>0</v>
      </c>
      <c r="O25" s="131">
        <f t="shared" si="1"/>
        <v>0</v>
      </c>
      <c r="P25" s="129">
        <f>('kosten in EUR - Gemeente A'!L18)</f>
        <v>0</v>
      </c>
      <c r="Q25" s="130">
        <f>('kosten in EUR - Gemeente A'!M18)</f>
        <v>0</v>
      </c>
      <c r="R25" s="130">
        <f>('kosten in EUR - Gemeente A'!N18)</f>
        <v>0</v>
      </c>
      <c r="S25" s="131">
        <f t="shared" si="7"/>
        <v>0</v>
      </c>
      <c r="T25" s="130">
        <f>('kosten in EUR - Gemeente A'!P18)</f>
        <v>0</v>
      </c>
      <c r="U25" s="130">
        <f>('kosten in EUR - Gemeente A'!Q18)</f>
        <v>0</v>
      </c>
      <c r="V25" s="131">
        <f t="shared" si="8"/>
        <v>0</v>
      </c>
      <c r="W25" s="131">
        <f>('kosten in EUR - Gemeente A'!S18)</f>
        <v>0</v>
      </c>
      <c r="X25" s="132">
        <f t="shared" si="5"/>
        <v>0</v>
      </c>
      <c r="Y25" s="133"/>
      <c r="Z25" s="133">
        <f t="shared" si="6"/>
        <v>0</v>
      </c>
    </row>
    <row r="26" spans="1:26">
      <c r="A26" s="1" t="s">
        <v>476</v>
      </c>
      <c r="C26" s="136">
        <f>SUM(C24:C25)</f>
        <v>0</v>
      </c>
      <c r="D26" s="136">
        <f>SUM(D24:D25)</f>
        <v>0</v>
      </c>
      <c r="E26" s="133"/>
      <c r="F26" s="134">
        <f>SUM(F24:F25)</f>
        <v>0</v>
      </c>
      <c r="G26" s="135">
        <f t="shared" ref="G26:J26" si="27">SUM(G24:G25)</f>
        <v>0</v>
      </c>
      <c r="H26" s="135">
        <f t="shared" si="27"/>
        <v>0</v>
      </c>
      <c r="I26" s="135">
        <f t="shared" ref="I26" si="28">SUM(I24:I25)</f>
        <v>0</v>
      </c>
      <c r="J26" s="135">
        <f t="shared" si="27"/>
        <v>0</v>
      </c>
      <c r="K26" s="136">
        <f t="shared" ref="K26" si="29">SUM(F26:J26)</f>
        <v>0</v>
      </c>
      <c r="L26" s="134">
        <f t="shared" ref="L26:N26" si="30">SUM(L24:L25)</f>
        <v>0</v>
      </c>
      <c r="M26" s="135">
        <f t="shared" si="30"/>
        <v>0</v>
      </c>
      <c r="N26" s="135">
        <f t="shared" si="30"/>
        <v>0</v>
      </c>
      <c r="O26" s="136">
        <f t="shared" si="1"/>
        <v>0</v>
      </c>
      <c r="P26" s="134">
        <f t="shared" ref="P26:R26" si="31">SUM(P24:P25)</f>
        <v>0</v>
      </c>
      <c r="Q26" s="135">
        <f t="shared" si="31"/>
        <v>0</v>
      </c>
      <c r="R26" s="135">
        <f t="shared" si="31"/>
        <v>0</v>
      </c>
      <c r="S26" s="136">
        <f t="shared" ref="S26:S29" si="32">SUM(P26:R26)</f>
        <v>0</v>
      </c>
      <c r="T26" s="135">
        <f t="shared" ref="T26:U26" si="33">SUM(T24:T25)</f>
        <v>0</v>
      </c>
      <c r="U26" s="135">
        <f t="shared" si="33"/>
        <v>0</v>
      </c>
      <c r="V26" s="136">
        <f t="shared" ref="V26:V29" si="34">SUM(T26:U26)</f>
        <v>0</v>
      </c>
      <c r="W26" s="136">
        <f t="shared" ref="W26" si="35">SUM(W24:W25)</f>
        <v>0</v>
      </c>
      <c r="X26" s="137">
        <f t="shared" si="5"/>
        <v>0</v>
      </c>
      <c r="Y26" s="133"/>
      <c r="Z26" s="133">
        <f t="shared" si="6"/>
        <v>0</v>
      </c>
    </row>
    <row r="27" spans="1:26" outlineLevel="1">
      <c r="A27" s="1"/>
      <c r="B27" s="17" t="s">
        <v>434</v>
      </c>
      <c r="C27" s="492">
        <f>'V en W uitsplitsing'!B20+'V en W uitsplitsing'!C20</f>
        <v>0</v>
      </c>
      <c r="D27" s="492">
        <f>'V en W uitsplitsing'!I20*(alg!$B$13+alg!$B$14)</f>
        <v>0</v>
      </c>
      <c r="E27" s="128"/>
      <c r="F27" s="129">
        <f>('kosten in EUR - Gemeente A'!B20)</f>
        <v>0</v>
      </c>
      <c r="G27" s="130">
        <f>('kosten in EUR - Gemeente A'!C20)</f>
        <v>0</v>
      </c>
      <c r="H27" s="130">
        <f>('kosten in EUR - Gemeente A'!D20)</f>
        <v>0</v>
      </c>
      <c r="I27" s="130">
        <f>('kosten in EUR - Gemeente A'!E20)</f>
        <v>0</v>
      </c>
      <c r="J27" s="130">
        <f>('kosten in EUR - Gemeente A'!F20)</f>
        <v>0</v>
      </c>
      <c r="K27" s="131">
        <f t="shared" ref="K27:K29" si="36">SUM(F27:J27)</f>
        <v>0</v>
      </c>
      <c r="L27" s="129">
        <f>('kosten in EUR - Gemeente A'!H20)</f>
        <v>0</v>
      </c>
      <c r="M27" s="130">
        <f>('kosten in EUR - Gemeente A'!I20)</f>
        <v>0</v>
      </c>
      <c r="N27" s="130">
        <f>('kosten in EUR - Gemeente A'!J20)</f>
        <v>0</v>
      </c>
      <c r="O27" s="131">
        <f t="shared" si="1"/>
        <v>0</v>
      </c>
      <c r="P27" s="129">
        <f>('kosten in EUR - Gemeente A'!L20)</f>
        <v>0</v>
      </c>
      <c r="Q27" s="130">
        <f>('kosten in EUR - Gemeente A'!M20)</f>
        <v>0</v>
      </c>
      <c r="R27" s="130">
        <f>('kosten in EUR - Gemeente A'!N20)</f>
        <v>0</v>
      </c>
      <c r="S27" s="131">
        <f t="shared" si="32"/>
        <v>0</v>
      </c>
      <c r="T27" s="130">
        <f>('kosten in EUR - Gemeente A'!P20)</f>
        <v>0</v>
      </c>
      <c r="U27" s="130">
        <f>('kosten in EUR - Gemeente A'!Q20)</f>
        <v>0</v>
      </c>
      <c r="V27" s="131">
        <f t="shared" si="34"/>
        <v>0</v>
      </c>
      <c r="W27" s="131">
        <f>('kosten in EUR - Gemeente A'!S20)</f>
        <v>0</v>
      </c>
      <c r="X27" s="132">
        <f t="shared" si="5"/>
        <v>0</v>
      </c>
      <c r="Y27" s="133"/>
      <c r="Z27" s="133">
        <f t="shared" si="6"/>
        <v>0</v>
      </c>
    </row>
    <row r="28" spans="1:26" outlineLevel="1">
      <c r="A28" s="1"/>
      <c r="B28" s="17" t="s">
        <v>443</v>
      </c>
      <c r="C28" s="492">
        <f>'V en W uitsplitsing'!B21+'V en W uitsplitsing'!C21</f>
        <v>175000</v>
      </c>
      <c r="D28" s="492">
        <f>'V en W uitsplitsing'!I21*(alg!$B$13+alg!$B$14)</f>
        <v>0</v>
      </c>
      <c r="E28" s="128"/>
      <c r="F28" s="129">
        <f>('kosten in EUR - Gemeente A'!B21)</f>
        <v>25000</v>
      </c>
      <c r="G28" s="130">
        <f>('kosten in EUR - Gemeente A'!C21)</f>
        <v>15000</v>
      </c>
      <c r="H28" s="130">
        <f>('kosten in EUR - Gemeente A'!D21)</f>
        <v>15000</v>
      </c>
      <c r="I28" s="130">
        <f>('kosten in EUR - Gemeente A'!E21)</f>
        <v>15000</v>
      </c>
      <c r="J28" s="130">
        <f>('kosten in EUR - Gemeente A'!F21)</f>
        <v>15000</v>
      </c>
      <c r="K28" s="131">
        <f t="shared" si="36"/>
        <v>85000</v>
      </c>
      <c r="L28" s="129">
        <f>('kosten in EUR - Gemeente A'!H21)</f>
        <v>15000</v>
      </c>
      <c r="M28" s="130">
        <f>('kosten in EUR - Gemeente A'!I21)</f>
        <v>15000</v>
      </c>
      <c r="N28" s="130">
        <f>('kosten in EUR - Gemeente A'!J21)</f>
        <v>15000</v>
      </c>
      <c r="O28" s="131">
        <f t="shared" si="1"/>
        <v>45000</v>
      </c>
      <c r="P28" s="129">
        <f>('kosten in EUR - Gemeente A'!L21)</f>
        <v>15000</v>
      </c>
      <c r="Q28" s="130">
        <f>('kosten in EUR - Gemeente A'!M21)</f>
        <v>15000</v>
      </c>
      <c r="R28" s="130">
        <f>('kosten in EUR - Gemeente A'!N21)</f>
        <v>15000</v>
      </c>
      <c r="S28" s="131">
        <f t="shared" si="32"/>
        <v>45000</v>
      </c>
      <c r="T28" s="130">
        <f>('kosten in EUR - Gemeente A'!P21)</f>
        <v>0</v>
      </c>
      <c r="U28" s="130">
        <f>('kosten in EUR - Gemeente A'!Q21)</f>
        <v>0</v>
      </c>
      <c r="V28" s="131">
        <f t="shared" si="34"/>
        <v>0</v>
      </c>
      <c r="W28" s="131">
        <f>('kosten in EUR - Gemeente A'!S21)</f>
        <v>0</v>
      </c>
      <c r="X28" s="132">
        <f t="shared" si="5"/>
        <v>175000</v>
      </c>
      <c r="Y28" s="133"/>
      <c r="Z28" s="133">
        <f t="shared" si="6"/>
        <v>0</v>
      </c>
    </row>
    <row r="29" spans="1:26" outlineLevel="1">
      <c r="A29" s="1"/>
      <c r="B29" s="17" t="s">
        <v>446</v>
      </c>
      <c r="C29" s="492">
        <f>'V en W uitsplitsing'!B22+'V en W uitsplitsing'!C22</f>
        <v>0</v>
      </c>
      <c r="D29" s="492">
        <f>'V en W uitsplitsing'!I22*(alg!$B$13+alg!$B$14)</f>
        <v>0</v>
      </c>
      <c r="E29" s="128"/>
      <c r="F29" s="129">
        <f>('kosten in EUR - Gemeente A'!B22)</f>
        <v>0</v>
      </c>
      <c r="G29" s="130">
        <f>('kosten in EUR - Gemeente A'!C22)</f>
        <v>0</v>
      </c>
      <c r="H29" s="130">
        <f>('kosten in EUR - Gemeente A'!D22)</f>
        <v>0</v>
      </c>
      <c r="I29" s="130">
        <f>('kosten in EUR - Gemeente A'!E22)</f>
        <v>0</v>
      </c>
      <c r="J29" s="130">
        <f>('kosten in EUR - Gemeente A'!F22)</f>
        <v>0</v>
      </c>
      <c r="K29" s="131">
        <f t="shared" si="36"/>
        <v>0</v>
      </c>
      <c r="L29" s="129">
        <f>('kosten in EUR - Gemeente A'!H22)</f>
        <v>0</v>
      </c>
      <c r="M29" s="130">
        <f>('kosten in EUR - Gemeente A'!I22)</f>
        <v>0</v>
      </c>
      <c r="N29" s="130">
        <f>('kosten in EUR - Gemeente A'!J22)</f>
        <v>0</v>
      </c>
      <c r="O29" s="131">
        <f t="shared" si="1"/>
        <v>0</v>
      </c>
      <c r="P29" s="129">
        <f>('kosten in EUR - Gemeente A'!L22)</f>
        <v>0</v>
      </c>
      <c r="Q29" s="130">
        <f>('kosten in EUR - Gemeente A'!M22)</f>
        <v>0</v>
      </c>
      <c r="R29" s="130">
        <f>('kosten in EUR - Gemeente A'!N22)</f>
        <v>0</v>
      </c>
      <c r="S29" s="131">
        <f t="shared" si="32"/>
        <v>0</v>
      </c>
      <c r="T29" s="130">
        <f>('kosten in EUR - Gemeente A'!P22)</f>
        <v>0</v>
      </c>
      <c r="U29" s="130">
        <f>('kosten in EUR - Gemeente A'!Q22)</f>
        <v>0</v>
      </c>
      <c r="V29" s="131">
        <f t="shared" si="34"/>
        <v>0</v>
      </c>
      <c r="W29" s="131">
        <f>('kosten in EUR - Gemeente A'!S22)</f>
        <v>0</v>
      </c>
      <c r="X29" s="132">
        <f t="shared" si="5"/>
        <v>0</v>
      </c>
      <c r="Y29" s="133"/>
      <c r="Z29" s="133">
        <f t="shared" si="6"/>
        <v>0</v>
      </c>
    </row>
    <row r="30" spans="1:26">
      <c r="A30" s="1" t="s">
        <v>37</v>
      </c>
      <c r="C30" s="136">
        <f>SUM(C27:C29)</f>
        <v>175000</v>
      </c>
      <c r="D30" s="136">
        <f>SUM(D27:D29)</f>
        <v>0</v>
      </c>
      <c r="E30" s="133"/>
      <c r="F30" s="134">
        <f>SUM(F21:F29)</f>
        <v>25000</v>
      </c>
      <c r="G30" s="135">
        <f>SUM(G21:G29)</f>
        <v>15000</v>
      </c>
      <c r="H30" s="135">
        <f>SUM(H21:H29)</f>
        <v>15000</v>
      </c>
      <c r="I30" s="135">
        <f>SUM(I21:I29)</f>
        <v>15000</v>
      </c>
      <c r="J30" s="135">
        <f>SUM(J21:J29)</f>
        <v>15000</v>
      </c>
      <c r="K30" s="136">
        <f t="shared" si="12"/>
        <v>85000</v>
      </c>
      <c r="L30" s="134">
        <f>SUM(L21:L29)</f>
        <v>15000</v>
      </c>
      <c r="M30" s="135">
        <f>SUM(M21:M29)</f>
        <v>15000</v>
      </c>
      <c r="N30" s="135">
        <f>SUM(N21:N29)</f>
        <v>15000</v>
      </c>
      <c r="O30" s="136">
        <f t="shared" si="1"/>
        <v>45000</v>
      </c>
      <c r="P30" s="134">
        <f>SUM(P21:P29)</f>
        <v>15000</v>
      </c>
      <c r="Q30" s="135">
        <f>SUM(Q21:Q29)</f>
        <v>15000</v>
      </c>
      <c r="R30" s="135">
        <f>SUM(R21:R29)</f>
        <v>15000</v>
      </c>
      <c r="S30" s="136">
        <f t="shared" si="7"/>
        <v>45000</v>
      </c>
      <c r="T30" s="135">
        <f>SUM(T21:T29)</f>
        <v>0</v>
      </c>
      <c r="U30" s="135">
        <f>SUM(U21:U29)</f>
        <v>0</v>
      </c>
      <c r="V30" s="136">
        <f t="shared" si="8"/>
        <v>0</v>
      </c>
      <c r="W30" s="136">
        <f>SUM(W21:W29)</f>
        <v>0</v>
      </c>
      <c r="X30" s="137">
        <f t="shared" si="5"/>
        <v>175000</v>
      </c>
      <c r="Y30" s="133"/>
      <c r="Z30" s="133">
        <f t="shared" si="6"/>
        <v>0</v>
      </c>
    </row>
    <row r="31" spans="1:26" outlineLevel="1">
      <c r="A31" s="1"/>
      <c r="B31" s="17" t="s">
        <v>455</v>
      </c>
      <c r="C31" s="492">
        <f>'V en W uitsplitsing'!B24+'V en W uitsplitsing'!C24</f>
        <v>1250000</v>
      </c>
      <c r="D31" s="492">
        <f>'V en W uitsplitsing'!I24*(alg!$B$13+alg!$B$14)</f>
        <v>0</v>
      </c>
      <c r="E31" s="128"/>
      <c r="F31" s="129">
        <f>('kosten in EUR - Gemeente A'!B24)</f>
        <v>0</v>
      </c>
      <c r="G31" s="130">
        <f>('kosten in EUR - Gemeente A'!C24)</f>
        <v>0</v>
      </c>
      <c r="H31" s="130">
        <f>('kosten in EUR - Gemeente A'!D24)</f>
        <v>0</v>
      </c>
      <c r="I31" s="130">
        <f>('kosten in EUR - Gemeente A'!E24)</f>
        <v>0</v>
      </c>
      <c r="J31" s="130">
        <f>('kosten in EUR - Gemeente A'!F24)</f>
        <v>0</v>
      </c>
      <c r="K31" s="131">
        <f t="shared" ref="K31:K33" si="37">SUM(F31:J31)</f>
        <v>0</v>
      </c>
      <c r="L31" s="129">
        <f>('kosten in EUR - Gemeente A'!H24)</f>
        <v>0</v>
      </c>
      <c r="M31" s="130">
        <f>('kosten in EUR - Gemeente A'!I24)</f>
        <v>0</v>
      </c>
      <c r="N31" s="130">
        <f>('kosten in EUR - Gemeente A'!J24)</f>
        <v>0</v>
      </c>
      <c r="O31" s="131">
        <f t="shared" si="1"/>
        <v>0</v>
      </c>
      <c r="P31" s="129">
        <f>('kosten in EUR - Gemeente A'!L24)</f>
        <v>0</v>
      </c>
      <c r="Q31" s="130">
        <f>('kosten in EUR - Gemeente A'!M24)</f>
        <v>0</v>
      </c>
      <c r="R31" s="130">
        <f>('kosten in EUR - Gemeente A'!N24)</f>
        <v>0</v>
      </c>
      <c r="S31" s="131">
        <f t="shared" si="7"/>
        <v>0</v>
      </c>
      <c r="T31" s="130">
        <f>('kosten in EUR - Gemeente A'!P24)</f>
        <v>0</v>
      </c>
      <c r="U31" s="130">
        <f>('kosten in EUR - Gemeente A'!Q24)</f>
        <v>0</v>
      </c>
      <c r="V31" s="131">
        <f t="shared" si="8"/>
        <v>0</v>
      </c>
      <c r="W31" s="131">
        <f>('kosten in EUR - Gemeente A'!S24)</f>
        <v>1250000</v>
      </c>
      <c r="X31" s="132">
        <f t="shared" si="5"/>
        <v>1250000</v>
      </c>
      <c r="Y31" s="133"/>
      <c r="Z31" s="133">
        <f t="shared" si="6"/>
        <v>0</v>
      </c>
    </row>
    <row r="32" spans="1:26" outlineLevel="1">
      <c r="A32" s="1"/>
      <c r="B32" s="17" t="s">
        <v>458</v>
      </c>
      <c r="C32" s="492">
        <f>'V en W uitsplitsing'!B25+'V en W uitsplitsing'!C25</f>
        <v>65000</v>
      </c>
      <c r="D32" s="492">
        <f>'V en W uitsplitsing'!I25*(alg!$B$13+alg!$B$14)</f>
        <v>0</v>
      </c>
      <c r="E32" s="128"/>
      <c r="F32" s="129">
        <f>('kosten in EUR - Gemeente A'!B25)</f>
        <v>5000</v>
      </c>
      <c r="G32" s="130">
        <f>('kosten in EUR - Gemeente A'!C25)</f>
        <v>10000</v>
      </c>
      <c r="H32" s="130">
        <f>('kosten in EUR - Gemeente A'!D25)</f>
        <v>10000</v>
      </c>
      <c r="I32" s="130">
        <f>('kosten in EUR - Gemeente A'!E25)</f>
        <v>10000</v>
      </c>
      <c r="J32" s="130">
        <f>('kosten in EUR - Gemeente A'!F25)</f>
        <v>0</v>
      </c>
      <c r="K32" s="131">
        <f t="shared" ref="K32" si="38">SUM(F32:J32)</f>
        <v>35000</v>
      </c>
      <c r="L32" s="129">
        <f>('kosten in EUR - Gemeente A'!H25)</f>
        <v>10000</v>
      </c>
      <c r="M32" s="130">
        <f>('kosten in EUR - Gemeente A'!I25)</f>
        <v>5000</v>
      </c>
      <c r="N32" s="130">
        <f>('kosten in EUR - Gemeente A'!J25)</f>
        <v>0</v>
      </c>
      <c r="O32" s="131">
        <f t="shared" si="1"/>
        <v>15000</v>
      </c>
      <c r="P32" s="129">
        <f>('kosten in EUR - Gemeente A'!L25)</f>
        <v>10000</v>
      </c>
      <c r="Q32" s="130">
        <f>('kosten in EUR - Gemeente A'!M25)</f>
        <v>5000</v>
      </c>
      <c r="R32" s="130">
        <f>('kosten in EUR - Gemeente A'!N25)</f>
        <v>0</v>
      </c>
      <c r="S32" s="131">
        <f t="shared" ref="S32" si="39">SUM(P32:R32)</f>
        <v>15000</v>
      </c>
      <c r="T32" s="130">
        <f>('kosten in EUR - Gemeente A'!P25)</f>
        <v>0</v>
      </c>
      <c r="U32" s="130">
        <f>('kosten in EUR - Gemeente A'!Q25)</f>
        <v>0</v>
      </c>
      <c r="V32" s="131">
        <f t="shared" si="8"/>
        <v>0</v>
      </c>
      <c r="W32" s="131">
        <f>('kosten in EUR - Gemeente A'!S25)</f>
        <v>0</v>
      </c>
      <c r="X32" s="132">
        <f t="shared" si="5"/>
        <v>65000</v>
      </c>
      <c r="Y32" s="133"/>
      <c r="Z32" s="133">
        <f t="shared" si="6"/>
        <v>0</v>
      </c>
    </row>
    <row r="33" spans="1:26" outlineLevel="1">
      <c r="A33" s="1"/>
      <c r="B33" s="17" t="s">
        <v>477</v>
      </c>
      <c r="C33" s="492">
        <f>'V en W uitsplitsing'!B26+'V en W uitsplitsing'!C26</f>
        <v>0</v>
      </c>
      <c r="D33" s="492">
        <f>'V en W uitsplitsing'!I26*(alg!$B$13+alg!$B$14)</f>
        <v>0</v>
      </c>
      <c r="E33" s="128"/>
      <c r="F33" s="129">
        <f>('kosten in EUR - Gemeente A'!B26)</f>
        <v>0</v>
      </c>
      <c r="G33" s="130">
        <f>('kosten in EUR - Gemeente A'!C26)</f>
        <v>0</v>
      </c>
      <c r="H33" s="130">
        <f>('kosten in EUR - Gemeente A'!D26)</f>
        <v>0</v>
      </c>
      <c r="I33" s="130">
        <f>('kosten in EUR - Gemeente A'!E26)</f>
        <v>0</v>
      </c>
      <c r="J33" s="130">
        <f>('kosten in EUR - Gemeente A'!F26)</f>
        <v>0</v>
      </c>
      <c r="K33" s="131">
        <f t="shared" si="37"/>
        <v>0</v>
      </c>
      <c r="L33" s="129">
        <f>('kosten in EUR - Gemeente A'!H26)</f>
        <v>0</v>
      </c>
      <c r="M33" s="130">
        <f>('kosten in EUR - Gemeente A'!I26)</f>
        <v>0</v>
      </c>
      <c r="N33" s="130">
        <f>('kosten in EUR - Gemeente A'!J26)</f>
        <v>0</v>
      </c>
      <c r="O33" s="131">
        <f t="shared" si="1"/>
        <v>0</v>
      </c>
      <c r="P33" s="129">
        <f>('kosten in EUR - Gemeente A'!L26)</f>
        <v>0</v>
      </c>
      <c r="Q33" s="130">
        <f>('kosten in EUR - Gemeente A'!M26)</f>
        <v>0</v>
      </c>
      <c r="R33" s="130">
        <f>('kosten in EUR - Gemeente A'!N26)</f>
        <v>0</v>
      </c>
      <c r="S33" s="131">
        <f t="shared" si="7"/>
        <v>0</v>
      </c>
      <c r="T33" s="130">
        <f>('kosten in EUR - Gemeente A'!P26)</f>
        <v>0</v>
      </c>
      <c r="U33" s="130">
        <f>('kosten in EUR - Gemeente A'!Q26)</f>
        <v>0</v>
      </c>
      <c r="V33" s="131">
        <f t="shared" si="8"/>
        <v>0</v>
      </c>
      <c r="W33" s="131">
        <f>('kosten in EUR - Gemeente A'!S26)</f>
        <v>0</v>
      </c>
      <c r="X33" s="132">
        <f t="shared" si="5"/>
        <v>0</v>
      </c>
      <c r="Y33" s="133"/>
      <c r="Z33" s="133">
        <f t="shared" si="6"/>
        <v>0</v>
      </c>
    </row>
    <row r="34" spans="1:26">
      <c r="A34" s="1" t="s">
        <v>478</v>
      </c>
      <c r="C34" s="137">
        <f>SUM(C31:C33)</f>
        <v>1315000</v>
      </c>
      <c r="D34" s="137">
        <f>SUM(D31:D33)</f>
        <v>0</v>
      </c>
      <c r="E34" s="133"/>
      <c r="F34" s="134">
        <f>SUM(F31:F33)</f>
        <v>5000</v>
      </c>
      <c r="G34" s="135">
        <f t="shared" ref="G34:J34" si="40">SUM(G31:G33)</f>
        <v>10000</v>
      </c>
      <c r="H34" s="135">
        <f t="shared" si="40"/>
        <v>10000</v>
      </c>
      <c r="I34" s="135">
        <f t="shared" ref="I34" si="41">SUM(I31:I33)</f>
        <v>10000</v>
      </c>
      <c r="J34" s="135">
        <f t="shared" si="40"/>
        <v>0</v>
      </c>
      <c r="K34" s="136">
        <f t="shared" si="12"/>
        <v>35000</v>
      </c>
      <c r="L34" s="134">
        <f t="shared" ref="L34:N34" si="42">SUM(L31:L33)</f>
        <v>10000</v>
      </c>
      <c r="M34" s="135">
        <f t="shared" si="42"/>
        <v>5000</v>
      </c>
      <c r="N34" s="135">
        <f t="shared" si="42"/>
        <v>0</v>
      </c>
      <c r="O34" s="136">
        <f t="shared" si="1"/>
        <v>15000</v>
      </c>
      <c r="P34" s="134">
        <f t="shared" ref="P34:T34" si="43">SUM(P31:P33)</f>
        <v>10000</v>
      </c>
      <c r="Q34" s="135">
        <f t="shared" ref="Q34:R34" si="44">SUM(Q31:Q33)</f>
        <v>5000</v>
      </c>
      <c r="R34" s="135">
        <f t="shared" si="44"/>
        <v>0</v>
      </c>
      <c r="S34" s="136">
        <f t="shared" si="7"/>
        <v>15000</v>
      </c>
      <c r="T34" s="135">
        <f t="shared" si="43"/>
        <v>0</v>
      </c>
      <c r="U34" s="135">
        <f t="shared" ref="U34" si="45">SUM(U31:U33)</f>
        <v>0</v>
      </c>
      <c r="V34" s="136">
        <f t="shared" si="8"/>
        <v>0</v>
      </c>
      <c r="W34" s="136">
        <f t="shared" ref="W34" si="46">SUM(W31:W33)</f>
        <v>1250000</v>
      </c>
      <c r="X34" s="137">
        <f t="shared" si="5"/>
        <v>1315000</v>
      </c>
      <c r="Y34" s="133"/>
      <c r="Z34" s="133">
        <f t="shared" si="6"/>
        <v>0</v>
      </c>
    </row>
    <row r="35" spans="1:26">
      <c r="C35" s="140"/>
      <c r="D35" s="140"/>
      <c r="E35" s="133"/>
      <c r="F35" s="138"/>
      <c r="G35" s="139"/>
      <c r="H35" s="139"/>
      <c r="I35" s="139"/>
      <c r="J35" s="139"/>
      <c r="K35" s="140"/>
      <c r="L35" s="138"/>
      <c r="M35" s="139"/>
      <c r="N35" s="139"/>
      <c r="O35" s="140"/>
      <c r="P35" s="138"/>
      <c r="Q35" s="139"/>
      <c r="R35" s="139"/>
      <c r="S35" s="140"/>
      <c r="T35" s="139"/>
      <c r="U35" s="139"/>
      <c r="V35" s="140"/>
      <c r="W35" s="140"/>
      <c r="X35" s="140"/>
      <c r="Y35" s="133"/>
      <c r="Z35" s="133">
        <f t="shared" si="6"/>
        <v>0</v>
      </c>
    </row>
    <row r="36" spans="1:26" ht="13.5" thickBot="1">
      <c r="A36" s="126"/>
      <c r="B36" s="127" t="s">
        <v>32</v>
      </c>
      <c r="C36" s="144">
        <f>C15+C20+C23+C30+C34+C26</f>
        <v>1615000</v>
      </c>
      <c r="D36" s="144">
        <f>D15+D20+D23+D30+D34+D26</f>
        <v>0</v>
      </c>
      <c r="E36" s="143"/>
      <c r="F36" s="141">
        <f t="shared" ref="F36:J36" si="47">F15+F20+F23+F30+F34+F26</f>
        <v>30000</v>
      </c>
      <c r="G36" s="142">
        <f t="shared" si="47"/>
        <v>25000</v>
      </c>
      <c r="H36" s="142">
        <f t="shared" si="47"/>
        <v>25000</v>
      </c>
      <c r="I36" s="142">
        <f t="shared" ref="I36" si="48">I15+I20+I23+I30+I34+I26</f>
        <v>25000</v>
      </c>
      <c r="J36" s="142">
        <f t="shared" si="47"/>
        <v>15000</v>
      </c>
      <c r="K36" s="144">
        <f>SUM(F36:J36)</f>
        <v>120000</v>
      </c>
      <c r="L36" s="141">
        <f t="shared" ref="L36:N36" si="49">L15+L20+L23+L30+L34+L26</f>
        <v>25000</v>
      </c>
      <c r="M36" s="142">
        <f t="shared" si="49"/>
        <v>20000</v>
      </c>
      <c r="N36" s="142">
        <f t="shared" si="49"/>
        <v>15000</v>
      </c>
      <c r="O36" s="144">
        <f>SUM(L36:N36)</f>
        <v>60000</v>
      </c>
      <c r="P36" s="141">
        <f t="shared" ref="P36:R36" si="50">P15+P20+P23+P30+P34+P26</f>
        <v>25000</v>
      </c>
      <c r="Q36" s="142">
        <f t="shared" si="50"/>
        <v>20000</v>
      </c>
      <c r="R36" s="142">
        <f t="shared" si="50"/>
        <v>15000</v>
      </c>
      <c r="S36" s="144">
        <f t="shared" si="7"/>
        <v>60000</v>
      </c>
      <c r="T36" s="142">
        <f t="shared" ref="T36:U36" si="51">T15+T20+T23+T30+T34+T26</f>
        <v>0</v>
      </c>
      <c r="U36" s="142">
        <f t="shared" si="51"/>
        <v>125000</v>
      </c>
      <c r="V36" s="144">
        <f t="shared" si="8"/>
        <v>125000</v>
      </c>
      <c r="W36" s="144">
        <f t="shared" ref="W36" si="52">W15+W20+W23+W30+W34+W26</f>
        <v>1250000</v>
      </c>
      <c r="X36" s="144">
        <f>K36+O36+V36+S36+W36</f>
        <v>1615000</v>
      </c>
      <c r="Y36" s="133"/>
      <c r="Z36" s="133">
        <f t="shared" si="6"/>
        <v>0</v>
      </c>
    </row>
    <row r="37" spans="1:26" ht="13.5" thickTop="1">
      <c r="C37" s="137"/>
      <c r="D37" s="137"/>
      <c r="E37" s="133"/>
      <c r="F37" s="145"/>
      <c r="G37" s="146"/>
      <c r="H37" s="146"/>
      <c r="I37" s="146"/>
      <c r="J37" s="146"/>
      <c r="K37" s="147"/>
      <c r="L37" s="145"/>
      <c r="M37" s="146"/>
      <c r="N37" s="146"/>
      <c r="O37" s="147"/>
      <c r="P37" s="145"/>
      <c r="Q37" s="146"/>
      <c r="R37" s="146"/>
      <c r="S37" s="147"/>
      <c r="T37" s="146"/>
      <c r="U37" s="146"/>
      <c r="V37" s="147"/>
      <c r="W37" s="147"/>
      <c r="X37" s="148"/>
      <c r="Y37" s="133"/>
      <c r="Z37" s="133">
        <f t="shared" si="6"/>
        <v>0</v>
      </c>
    </row>
    <row r="38" spans="1:26">
      <c r="A38" s="16" t="s">
        <v>38</v>
      </c>
      <c r="C38" s="137"/>
      <c r="D38" s="137"/>
      <c r="E38" s="133"/>
      <c r="F38" s="149"/>
      <c r="G38" s="150"/>
      <c r="H38" s="150"/>
      <c r="I38" s="150"/>
      <c r="J38" s="150"/>
      <c r="K38" s="148"/>
      <c r="L38" s="149"/>
      <c r="M38" s="150"/>
      <c r="N38" s="150"/>
      <c r="O38" s="148"/>
      <c r="P38" s="149"/>
      <c r="Q38" s="150"/>
      <c r="R38" s="150"/>
      <c r="S38" s="148"/>
      <c r="T38" s="150"/>
      <c r="U38" s="150"/>
      <c r="V38" s="148"/>
      <c r="W38" s="148"/>
      <c r="X38" s="148"/>
      <c r="Y38" s="133"/>
      <c r="Z38" s="133">
        <f t="shared" si="6"/>
        <v>0</v>
      </c>
    </row>
    <row r="39" spans="1:26" outlineLevel="1">
      <c r="A39" s="1"/>
      <c r="B39" s="17" t="s">
        <v>82</v>
      </c>
      <c r="C39" s="492">
        <f>'V en W uitsplitsing'!B32+'V en W uitsplitsing'!C32</f>
        <v>0</v>
      </c>
      <c r="D39" s="492">
        <f>'V en W uitsplitsing'!I32*(alg!$B$13+alg!$B$14)</f>
        <v>1923.0769230769231</v>
      </c>
      <c r="E39" s="128"/>
      <c r="F39" s="129">
        <f>('kosten in EUR - Gemeente A'!B32)</f>
        <v>0</v>
      </c>
      <c r="G39" s="130">
        <f>('kosten in EUR - Gemeente A'!C32)</f>
        <v>0</v>
      </c>
      <c r="H39" s="130">
        <f>('kosten in EUR - Gemeente A'!D32)</f>
        <v>0</v>
      </c>
      <c r="I39" s="130">
        <f>('kosten in EUR - Gemeente A'!E32)</f>
        <v>0</v>
      </c>
      <c r="J39" s="130">
        <f>('kosten in EUR - Gemeente A'!F32)</f>
        <v>0</v>
      </c>
      <c r="K39" s="131">
        <f t="shared" ref="K39:K42" si="53">SUM(F39:J39)</f>
        <v>0</v>
      </c>
      <c r="L39" s="129">
        <f>('kosten in EUR - Gemeente A'!H32)</f>
        <v>0</v>
      </c>
      <c r="M39" s="130">
        <f>('kosten in EUR - Gemeente A'!I32)</f>
        <v>0</v>
      </c>
      <c r="N39" s="130">
        <f>('kosten in EUR - Gemeente A'!J32)</f>
        <v>0</v>
      </c>
      <c r="O39" s="131">
        <f t="shared" ref="O39:O69" si="54">SUM(L39:N39)</f>
        <v>0</v>
      </c>
      <c r="P39" s="129">
        <f>('kosten in EUR - Gemeente A'!L32)</f>
        <v>0</v>
      </c>
      <c r="Q39" s="130">
        <f>('kosten in EUR - Gemeente A'!M32)</f>
        <v>0</v>
      </c>
      <c r="R39" s="130">
        <f>('kosten in EUR - Gemeente A'!N32)</f>
        <v>0</v>
      </c>
      <c r="S39" s="131">
        <f t="shared" ref="S39:S42" si="55">SUM(P39:R39)</f>
        <v>0</v>
      </c>
      <c r="T39" s="130">
        <f>('kosten in EUR - Gemeente A'!P32)</f>
        <v>0</v>
      </c>
      <c r="U39" s="130">
        <f>('kosten in EUR - Gemeente A'!Q32)</f>
        <v>0</v>
      </c>
      <c r="V39" s="131">
        <f t="shared" ref="V39:V42" si="56">SUM(T39:U39)</f>
        <v>0</v>
      </c>
      <c r="W39" s="131">
        <f>('kosten in EUR - Gemeente A'!S32)</f>
        <v>1923.0769230769231</v>
      </c>
      <c r="X39" s="132">
        <f t="shared" ref="X39:X42" si="57">K39+O39+V39+S39+W39</f>
        <v>1923.0769230769231</v>
      </c>
      <c r="Y39" s="133"/>
      <c r="Z39" s="133">
        <f t="shared" si="6"/>
        <v>0</v>
      </c>
    </row>
    <row r="40" spans="1:26" outlineLevel="1">
      <c r="A40" s="1"/>
      <c r="B40" s="17" t="s">
        <v>479</v>
      </c>
      <c r="C40" s="492">
        <f>'V en W uitsplitsing'!B33+'V en W uitsplitsing'!C33</f>
        <v>0</v>
      </c>
      <c r="D40" s="492">
        <f>'V en W uitsplitsing'!I33*(alg!$B$13+alg!$B$14)</f>
        <v>3846.1538461538462</v>
      </c>
      <c r="E40" s="128"/>
      <c r="F40" s="129">
        <f>('kosten in EUR - Gemeente A'!B33)</f>
        <v>0</v>
      </c>
      <c r="G40" s="130">
        <f>('kosten in EUR - Gemeente A'!C33)</f>
        <v>0</v>
      </c>
      <c r="H40" s="130">
        <f>('kosten in EUR - Gemeente A'!D33)</f>
        <v>0</v>
      </c>
      <c r="I40" s="130">
        <f>('kosten in EUR - Gemeente A'!E33)</f>
        <v>0</v>
      </c>
      <c r="J40" s="130">
        <f>('kosten in EUR - Gemeente A'!F33)</f>
        <v>0</v>
      </c>
      <c r="K40" s="131">
        <f t="shared" si="53"/>
        <v>0</v>
      </c>
      <c r="L40" s="129">
        <f>('kosten in EUR - Gemeente A'!H33)</f>
        <v>0</v>
      </c>
      <c r="M40" s="130">
        <f>('kosten in EUR - Gemeente A'!I33)</f>
        <v>0</v>
      </c>
      <c r="N40" s="130">
        <f>('kosten in EUR - Gemeente A'!J33)</f>
        <v>0</v>
      </c>
      <c r="O40" s="131">
        <f t="shared" si="54"/>
        <v>0</v>
      </c>
      <c r="P40" s="129">
        <f>('kosten in EUR - Gemeente A'!L33)</f>
        <v>0</v>
      </c>
      <c r="Q40" s="130">
        <f>('kosten in EUR - Gemeente A'!M33)</f>
        <v>0</v>
      </c>
      <c r="R40" s="130">
        <f>('kosten in EUR - Gemeente A'!N33)</f>
        <v>0</v>
      </c>
      <c r="S40" s="131">
        <f t="shared" si="55"/>
        <v>0</v>
      </c>
      <c r="T40" s="130">
        <f>('kosten in EUR - Gemeente A'!P33)</f>
        <v>0</v>
      </c>
      <c r="U40" s="130">
        <f>('kosten in EUR - Gemeente A'!Q33)</f>
        <v>0</v>
      </c>
      <c r="V40" s="131">
        <f t="shared" si="56"/>
        <v>0</v>
      </c>
      <c r="W40" s="131">
        <f>('kosten in EUR - Gemeente A'!S33)</f>
        <v>3846.1538461538462</v>
      </c>
      <c r="X40" s="132">
        <f t="shared" si="57"/>
        <v>3846.1538461538462</v>
      </c>
      <c r="Y40" s="133"/>
      <c r="Z40" s="133">
        <f t="shared" si="6"/>
        <v>0</v>
      </c>
    </row>
    <row r="41" spans="1:26" outlineLevel="1">
      <c r="A41" s="1"/>
      <c r="B41" s="17" t="s">
        <v>92</v>
      </c>
      <c r="C41" s="492">
        <f>'V en W uitsplitsing'!B34+'V en W uitsplitsing'!C34</f>
        <v>0</v>
      </c>
      <c r="D41" s="492">
        <f>'V en W uitsplitsing'!I34*(alg!$B$13+alg!$B$14)</f>
        <v>9615.3846153846152</v>
      </c>
      <c r="E41" s="128"/>
      <c r="F41" s="129">
        <f>('kosten in EUR - Gemeente A'!B34)</f>
        <v>0</v>
      </c>
      <c r="G41" s="130">
        <f>('kosten in EUR - Gemeente A'!C34)</f>
        <v>0</v>
      </c>
      <c r="H41" s="130">
        <f>('kosten in EUR - Gemeente A'!D34)</f>
        <v>0</v>
      </c>
      <c r="I41" s="130">
        <f>('kosten in EUR - Gemeente A'!E34)</f>
        <v>0</v>
      </c>
      <c r="J41" s="130">
        <f>('kosten in EUR - Gemeente A'!F34)</f>
        <v>0</v>
      </c>
      <c r="K41" s="131">
        <f t="shared" si="53"/>
        <v>0</v>
      </c>
      <c r="L41" s="129">
        <f>('kosten in EUR - Gemeente A'!H34)</f>
        <v>0</v>
      </c>
      <c r="M41" s="130">
        <f>('kosten in EUR - Gemeente A'!I34)</f>
        <v>0</v>
      </c>
      <c r="N41" s="130">
        <f>('kosten in EUR - Gemeente A'!J34)</f>
        <v>0</v>
      </c>
      <c r="O41" s="131">
        <f t="shared" si="54"/>
        <v>0</v>
      </c>
      <c r="P41" s="129">
        <f>('kosten in EUR - Gemeente A'!L34)</f>
        <v>0</v>
      </c>
      <c r="Q41" s="130">
        <f>('kosten in EUR - Gemeente A'!M34)</f>
        <v>0</v>
      </c>
      <c r="R41" s="130">
        <f>('kosten in EUR - Gemeente A'!N34)</f>
        <v>0</v>
      </c>
      <c r="S41" s="131">
        <f t="shared" si="55"/>
        <v>0</v>
      </c>
      <c r="T41" s="130">
        <f>('kosten in EUR - Gemeente A'!P34)</f>
        <v>0</v>
      </c>
      <c r="U41" s="130">
        <f>('kosten in EUR - Gemeente A'!Q34)</f>
        <v>0</v>
      </c>
      <c r="V41" s="131">
        <f t="shared" si="56"/>
        <v>0</v>
      </c>
      <c r="W41" s="131">
        <f>('kosten in EUR - Gemeente A'!S34)</f>
        <v>9615.3846153846152</v>
      </c>
      <c r="X41" s="132">
        <f t="shared" si="57"/>
        <v>9615.3846153846152</v>
      </c>
      <c r="Y41" s="133"/>
      <c r="Z41" s="133">
        <f t="shared" si="6"/>
        <v>0</v>
      </c>
    </row>
    <row r="42" spans="1:26" outlineLevel="1">
      <c r="A42" s="1"/>
      <c r="B42" s="17" t="s">
        <v>87</v>
      </c>
      <c r="C42" s="492">
        <f>'V en W uitsplitsing'!B35+'V en W uitsplitsing'!C35</f>
        <v>0</v>
      </c>
      <c r="D42" s="492">
        <f>'V en W uitsplitsing'!I35*(alg!$B$13+alg!$B$14)</f>
        <v>3846.1538461538462</v>
      </c>
      <c r="E42" s="128"/>
      <c r="F42" s="129">
        <f>('kosten in EUR - Gemeente A'!B35)</f>
        <v>0</v>
      </c>
      <c r="G42" s="130">
        <f>('kosten in EUR - Gemeente A'!C35)</f>
        <v>0</v>
      </c>
      <c r="H42" s="130">
        <f>('kosten in EUR - Gemeente A'!D35)</f>
        <v>0</v>
      </c>
      <c r="I42" s="130">
        <f>('kosten in EUR - Gemeente A'!E35)</f>
        <v>0</v>
      </c>
      <c r="J42" s="130">
        <f>('kosten in EUR - Gemeente A'!F35)</f>
        <v>0</v>
      </c>
      <c r="K42" s="131">
        <f t="shared" si="53"/>
        <v>0</v>
      </c>
      <c r="L42" s="129">
        <f>('kosten in EUR - Gemeente A'!H35)</f>
        <v>0</v>
      </c>
      <c r="M42" s="130">
        <f>('kosten in EUR - Gemeente A'!I35)</f>
        <v>0</v>
      </c>
      <c r="N42" s="130">
        <f>('kosten in EUR - Gemeente A'!J35)</f>
        <v>0</v>
      </c>
      <c r="O42" s="131">
        <f t="shared" si="54"/>
        <v>0</v>
      </c>
      <c r="P42" s="129">
        <f>('kosten in EUR - Gemeente A'!L35)</f>
        <v>0</v>
      </c>
      <c r="Q42" s="130">
        <f>('kosten in EUR - Gemeente A'!M35)</f>
        <v>0</v>
      </c>
      <c r="R42" s="130">
        <f>('kosten in EUR - Gemeente A'!N35)</f>
        <v>0</v>
      </c>
      <c r="S42" s="131">
        <f t="shared" si="55"/>
        <v>0</v>
      </c>
      <c r="T42" s="130">
        <f>('kosten in EUR - Gemeente A'!P35)</f>
        <v>0</v>
      </c>
      <c r="U42" s="130">
        <f>('kosten in EUR - Gemeente A'!Q35)</f>
        <v>0</v>
      </c>
      <c r="V42" s="131">
        <f t="shared" si="56"/>
        <v>0</v>
      </c>
      <c r="W42" s="131">
        <f>('kosten in EUR - Gemeente A'!S35)</f>
        <v>3846.1538461538462</v>
      </c>
      <c r="X42" s="132">
        <f t="shared" si="57"/>
        <v>3846.1538461538462</v>
      </c>
      <c r="Y42" s="133"/>
      <c r="Z42" s="133">
        <f t="shared" si="6"/>
        <v>0</v>
      </c>
    </row>
    <row r="43" spans="1:26">
      <c r="A43" s="1" t="s">
        <v>39</v>
      </c>
      <c r="C43" s="136">
        <f>SUM(C39:C42)</f>
        <v>0</v>
      </c>
      <c r="D43" s="136">
        <f>SUM(D39:D42)</f>
        <v>19230.76923076923</v>
      </c>
      <c r="E43" s="133"/>
      <c r="F43" s="134">
        <f>SUM(F39:F42)</f>
        <v>0</v>
      </c>
      <c r="G43" s="135">
        <f t="shared" ref="G43:J43" si="58">SUM(G39:G42)</f>
        <v>0</v>
      </c>
      <c r="H43" s="135">
        <f t="shared" si="58"/>
        <v>0</v>
      </c>
      <c r="I43" s="135">
        <f t="shared" ref="I43" si="59">SUM(I39:I42)</f>
        <v>0</v>
      </c>
      <c r="J43" s="135">
        <f t="shared" si="58"/>
        <v>0</v>
      </c>
      <c r="K43" s="136">
        <f t="shared" ref="K43:K56" si="60">SUM(F43:J43)</f>
        <v>0</v>
      </c>
      <c r="L43" s="134">
        <f t="shared" ref="L43:N43" si="61">SUM(L39:L42)</f>
        <v>0</v>
      </c>
      <c r="M43" s="135">
        <f t="shared" si="61"/>
        <v>0</v>
      </c>
      <c r="N43" s="135">
        <f t="shared" si="61"/>
        <v>0</v>
      </c>
      <c r="O43" s="136">
        <f t="shared" si="54"/>
        <v>0</v>
      </c>
      <c r="P43" s="134">
        <f t="shared" ref="P43:U43" si="62">SUM(P39:P42)</f>
        <v>0</v>
      </c>
      <c r="Q43" s="135">
        <f t="shared" si="62"/>
        <v>0</v>
      </c>
      <c r="R43" s="135">
        <f t="shared" ref="R43" si="63">SUM(R39:R42)</f>
        <v>0</v>
      </c>
      <c r="S43" s="136">
        <f t="shared" ref="S43:S86" si="64">SUM(P43:R43)</f>
        <v>0</v>
      </c>
      <c r="T43" s="135">
        <f t="shared" si="62"/>
        <v>0</v>
      </c>
      <c r="U43" s="135">
        <f t="shared" si="62"/>
        <v>0</v>
      </c>
      <c r="V43" s="136">
        <f t="shared" ref="V43:V86" si="65">SUM(T43:U43)</f>
        <v>0</v>
      </c>
      <c r="W43" s="136">
        <f t="shared" ref="W43" si="66">SUM(W39:W42)</f>
        <v>19230.76923076923</v>
      </c>
      <c r="X43" s="137">
        <f t="shared" ref="X43:X87" si="67">K43+O43+V43+S43+W43</f>
        <v>19230.76923076923</v>
      </c>
      <c r="Y43" s="133"/>
      <c r="Z43" s="133">
        <f t="shared" si="6"/>
        <v>0</v>
      </c>
    </row>
    <row r="44" spans="1:26" outlineLevel="1">
      <c r="A44" s="1"/>
      <c r="B44" s="17" t="s">
        <v>101</v>
      </c>
      <c r="C44" s="492">
        <f>'V en W uitsplitsing'!B37+'V en W uitsplitsing'!C37</f>
        <v>230000</v>
      </c>
      <c r="D44" s="492">
        <f>'V en W uitsplitsing'!I37*(alg!$B$13+alg!$B$14)</f>
        <v>0</v>
      </c>
      <c r="E44" s="128"/>
      <c r="F44" s="129">
        <f>('kosten in EUR - Gemeente A'!B37)</f>
        <v>0</v>
      </c>
      <c r="G44" s="130">
        <f>('kosten in EUR - Gemeente A'!C37)</f>
        <v>0</v>
      </c>
      <c r="H44" s="130">
        <f>('kosten in EUR - Gemeente A'!D37)</f>
        <v>0</v>
      </c>
      <c r="I44" s="130">
        <f>('kosten in EUR - Gemeente A'!E37)</f>
        <v>0</v>
      </c>
      <c r="J44" s="130">
        <f>('kosten in EUR - Gemeente A'!F37)</f>
        <v>0</v>
      </c>
      <c r="K44" s="131">
        <f t="shared" ref="K44:K51" si="68">SUM(F44:J44)</f>
        <v>0</v>
      </c>
      <c r="L44" s="129">
        <f>('kosten in EUR - Gemeente A'!H37)</f>
        <v>0</v>
      </c>
      <c r="M44" s="130">
        <f>('kosten in EUR - Gemeente A'!I37)</f>
        <v>0</v>
      </c>
      <c r="N44" s="130">
        <f>('kosten in EUR - Gemeente A'!J37)</f>
        <v>0</v>
      </c>
      <c r="O44" s="131">
        <f t="shared" si="54"/>
        <v>0</v>
      </c>
      <c r="P44" s="129">
        <f>('kosten in EUR - Gemeente A'!L37)</f>
        <v>0</v>
      </c>
      <c r="Q44" s="130">
        <f>('kosten in EUR - Gemeente A'!M37)</f>
        <v>0</v>
      </c>
      <c r="R44" s="130">
        <f>('kosten in EUR - Gemeente A'!N37)</f>
        <v>0</v>
      </c>
      <c r="S44" s="131">
        <f t="shared" si="64"/>
        <v>0</v>
      </c>
      <c r="T44" s="130">
        <f>('kosten in EUR - Gemeente A'!P37)</f>
        <v>0</v>
      </c>
      <c r="U44" s="130">
        <f>('kosten in EUR - Gemeente A'!Q37)</f>
        <v>0</v>
      </c>
      <c r="V44" s="131">
        <f t="shared" si="65"/>
        <v>0</v>
      </c>
      <c r="W44" s="131">
        <f>('kosten in EUR - Gemeente A'!S37)</f>
        <v>230000</v>
      </c>
      <c r="X44" s="132">
        <f t="shared" si="67"/>
        <v>230000</v>
      </c>
      <c r="Y44" s="133"/>
      <c r="Z44" s="133">
        <f t="shared" si="6"/>
        <v>0</v>
      </c>
    </row>
    <row r="45" spans="1:26" outlineLevel="1">
      <c r="A45" s="1"/>
      <c r="B45" s="17" t="s">
        <v>106</v>
      </c>
      <c r="C45" s="492">
        <f>'V en W uitsplitsing'!B38+'V en W uitsplitsing'!C38</f>
        <v>0</v>
      </c>
      <c r="D45" s="492">
        <f>'V en W uitsplitsing'!I38*(alg!$B$13+alg!$B$14)</f>
        <v>0</v>
      </c>
      <c r="E45" s="128"/>
      <c r="F45" s="129">
        <f>('kosten in EUR - Gemeente A'!B38)</f>
        <v>0</v>
      </c>
      <c r="G45" s="130">
        <f>('kosten in EUR - Gemeente A'!C38)</f>
        <v>0</v>
      </c>
      <c r="H45" s="130">
        <f>('kosten in EUR - Gemeente A'!D38)</f>
        <v>0</v>
      </c>
      <c r="I45" s="130">
        <f>('kosten in EUR - Gemeente A'!E38)</f>
        <v>0</v>
      </c>
      <c r="J45" s="130">
        <f>('kosten in EUR - Gemeente A'!F38)</f>
        <v>0</v>
      </c>
      <c r="K45" s="131">
        <f t="shared" si="68"/>
        <v>0</v>
      </c>
      <c r="L45" s="129">
        <f>('kosten in EUR - Gemeente A'!H38)</f>
        <v>0</v>
      </c>
      <c r="M45" s="130">
        <f>('kosten in EUR - Gemeente A'!I38)</f>
        <v>0</v>
      </c>
      <c r="N45" s="130">
        <f>('kosten in EUR - Gemeente A'!J38)</f>
        <v>0</v>
      </c>
      <c r="O45" s="131">
        <f t="shared" si="54"/>
        <v>0</v>
      </c>
      <c r="P45" s="129">
        <f>('kosten in EUR - Gemeente A'!L38)</f>
        <v>0</v>
      </c>
      <c r="Q45" s="130">
        <f>('kosten in EUR - Gemeente A'!M38)</f>
        <v>0</v>
      </c>
      <c r="R45" s="130">
        <f>('kosten in EUR - Gemeente A'!N38)</f>
        <v>0</v>
      </c>
      <c r="S45" s="131">
        <f t="shared" si="64"/>
        <v>0</v>
      </c>
      <c r="T45" s="130">
        <f>('kosten in EUR - Gemeente A'!P38)</f>
        <v>0</v>
      </c>
      <c r="U45" s="130">
        <f>('kosten in EUR - Gemeente A'!Q38)</f>
        <v>0</v>
      </c>
      <c r="V45" s="131">
        <f t="shared" si="65"/>
        <v>0</v>
      </c>
      <c r="W45" s="131">
        <f>('kosten in EUR - Gemeente A'!S38)</f>
        <v>0</v>
      </c>
      <c r="X45" s="132">
        <f t="shared" si="67"/>
        <v>0</v>
      </c>
      <c r="Y45" s="133"/>
      <c r="Z45" s="133">
        <f t="shared" si="6"/>
        <v>0</v>
      </c>
    </row>
    <row r="46" spans="1:26" outlineLevel="1">
      <c r="A46" s="1"/>
      <c r="B46" s="17" t="s">
        <v>480</v>
      </c>
      <c r="C46" s="492">
        <f>'V en W uitsplitsing'!B39+'V en W uitsplitsing'!C39</f>
        <v>0</v>
      </c>
      <c r="D46" s="492">
        <f>'V en W uitsplitsing'!I39*(alg!$B$13+alg!$B$14)</f>
        <v>0</v>
      </c>
      <c r="E46" s="128"/>
      <c r="F46" s="129">
        <f>('kosten in EUR - Gemeente A'!B39)</f>
        <v>0</v>
      </c>
      <c r="G46" s="130">
        <f>('kosten in EUR - Gemeente A'!C39)</f>
        <v>0</v>
      </c>
      <c r="H46" s="130">
        <f>('kosten in EUR - Gemeente A'!D39)</f>
        <v>0</v>
      </c>
      <c r="I46" s="130">
        <f>('kosten in EUR - Gemeente A'!E39)</f>
        <v>0</v>
      </c>
      <c r="J46" s="130">
        <f>('kosten in EUR - Gemeente A'!F39)</f>
        <v>0</v>
      </c>
      <c r="K46" s="131">
        <f t="shared" si="68"/>
        <v>0</v>
      </c>
      <c r="L46" s="129">
        <f>('kosten in EUR - Gemeente A'!H39)</f>
        <v>0</v>
      </c>
      <c r="M46" s="130">
        <f>('kosten in EUR - Gemeente A'!I39)</f>
        <v>0</v>
      </c>
      <c r="N46" s="130">
        <f>('kosten in EUR - Gemeente A'!J39)</f>
        <v>0</v>
      </c>
      <c r="O46" s="131">
        <f t="shared" si="54"/>
        <v>0</v>
      </c>
      <c r="P46" s="129">
        <f>('kosten in EUR - Gemeente A'!L39)</f>
        <v>0</v>
      </c>
      <c r="Q46" s="130">
        <f>('kosten in EUR - Gemeente A'!M39)</f>
        <v>0</v>
      </c>
      <c r="R46" s="130">
        <f>('kosten in EUR - Gemeente A'!N39)</f>
        <v>0</v>
      </c>
      <c r="S46" s="131">
        <f t="shared" si="64"/>
        <v>0</v>
      </c>
      <c r="T46" s="130">
        <f>('kosten in EUR - Gemeente A'!P39)</f>
        <v>0</v>
      </c>
      <c r="U46" s="130">
        <f>('kosten in EUR - Gemeente A'!Q39)</f>
        <v>0</v>
      </c>
      <c r="V46" s="131">
        <f t="shared" si="65"/>
        <v>0</v>
      </c>
      <c r="W46" s="131">
        <f>('kosten in EUR - Gemeente A'!S39)</f>
        <v>0</v>
      </c>
      <c r="X46" s="132">
        <f t="shared" si="67"/>
        <v>0</v>
      </c>
      <c r="Y46" s="133"/>
      <c r="Z46" s="133">
        <f t="shared" si="6"/>
        <v>0</v>
      </c>
    </row>
    <row r="47" spans="1:26" outlineLevel="1">
      <c r="A47" s="1"/>
      <c r="B47" s="17" t="s">
        <v>112</v>
      </c>
      <c r="C47" s="492">
        <f>'V en W uitsplitsing'!B40+'V en W uitsplitsing'!C40</f>
        <v>6000</v>
      </c>
      <c r="D47" s="492">
        <f>'V en W uitsplitsing'!I40*(alg!$B$13+alg!$B$14)</f>
        <v>0</v>
      </c>
      <c r="E47" s="128"/>
      <c r="F47" s="129">
        <f>('kosten in EUR - Gemeente A'!B40)</f>
        <v>0</v>
      </c>
      <c r="G47" s="130">
        <f>('kosten in EUR - Gemeente A'!C40)</f>
        <v>0</v>
      </c>
      <c r="H47" s="130">
        <f>('kosten in EUR - Gemeente A'!D40)</f>
        <v>0</v>
      </c>
      <c r="I47" s="130">
        <f>('kosten in EUR - Gemeente A'!E40)</f>
        <v>0</v>
      </c>
      <c r="J47" s="130">
        <f>('kosten in EUR - Gemeente A'!F40)</f>
        <v>0</v>
      </c>
      <c r="K47" s="131">
        <f t="shared" si="68"/>
        <v>0</v>
      </c>
      <c r="L47" s="129">
        <f>('kosten in EUR - Gemeente A'!H40)</f>
        <v>0</v>
      </c>
      <c r="M47" s="130">
        <f>('kosten in EUR - Gemeente A'!I40)</f>
        <v>0</v>
      </c>
      <c r="N47" s="130">
        <f>('kosten in EUR - Gemeente A'!J40)</f>
        <v>0</v>
      </c>
      <c r="O47" s="131">
        <f t="shared" si="54"/>
        <v>0</v>
      </c>
      <c r="P47" s="129">
        <f>('kosten in EUR - Gemeente A'!L40)</f>
        <v>0</v>
      </c>
      <c r="Q47" s="130">
        <f>('kosten in EUR - Gemeente A'!M40)</f>
        <v>0</v>
      </c>
      <c r="R47" s="130">
        <f>('kosten in EUR - Gemeente A'!N40)</f>
        <v>0</v>
      </c>
      <c r="S47" s="131">
        <f t="shared" si="64"/>
        <v>0</v>
      </c>
      <c r="T47" s="130">
        <f>('kosten in EUR - Gemeente A'!P40)</f>
        <v>0</v>
      </c>
      <c r="U47" s="130">
        <f>('kosten in EUR - Gemeente A'!Q40)</f>
        <v>0</v>
      </c>
      <c r="V47" s="131">
        <f t="shared" si="65"/>
        <v>0</v>
      </c>
      <c r="W47" s="131">
        <f>('kosten in EUR - Gemeente A'!S40)</f>
        <v>6000</v>
      </c>
      <c r="X47" s="132">
        <f t="shared" si="67"/>
        <v>6000</v>
      </c>
      <c r="Y47" s="133"/>
      <c r="Z47" s="133">
        <f t="shared" si="6"/>
        <v>0</v>
      </c>
    </row>
    <row r="48" spans="1:26" outlineLevel="1">
      <c r="A48" s="1"/>
      <c r="B48" s="17" t="s">
        <v>115</v>
      </c>
      <c r="C48" s="492">
        <f>'V en W uitsplitsing'!B41+'V en W uitsplitsing'!C41</f>
        <v>6000</v>
      </c>
      <c r="D48" s="492">
        <f>'V en W uitsplitsing'!I41*(alg!$B$13+alg!$B$14)</f>
        <v>0</v>
      </c>
      <c r="E48" s="128"/>
      <c r="F48" s="129">
        <f>('kosten in EUR - Gemeente A'!B41)</f>
        <v>0</v>
      </c>
      <c r="G48" s="130">
        <f>('kosten in EUR - Gemeente A'!C41)</f>
        <v>0</v>
      </c>
      <c r="H48" s="130">
        <f>('kosten in EUR - Gemeente A'!D41)</f>
        <v>0</v>
      </c>
      <c r="I48" s="130">
        <f>('kosten in EUR - Gemeente A'!E41)</f>
        <v>0</v>
      </c>
      <c r="J48" s="130">
        <f>('kosten in EUR - Gemeente A'!F41)</f>
        <v>0</v>
      </c>
      <c r="K48" s="131">
        <f t="shared" si="68"/>
        <v>0</v>
      </c>
      <c r="L48" s="129">
        <f>('kosten in EUR - Gemeente A'!H41)</f>
        <v>0</v>
      </c>
      <c r="M48" s="130">
        <f>('kosten in EUR - Gemeente A'!I41)</f>
        <v>0</v>
      </c>
      <c r="N48" s="130">
        <f>('kosten in EUR - Gemeente A'!J41)</f>
        <v>0</v>
      </c>
      <c r="O48" s="131">
        <f t="shared" si="54"/>
        <v>0</v>
      </c>
      <c r="P48" s="129">
        <f>('kosten in EUR - Gemeente A'!L41)</f>
        <v>0</v>
      </c>
      <c r="Q48" s="130">
        <f>('kosten in EUR - Gemeente A'!M41)</f>
        <v>0</v>
      </c>
      <c r="R48" s="130">
        <f>('kosten in EUR - Gemeente A'!N41)</f>
        <v>0</v>
      </c>
      <c r="S48" s="131">
        <f t="shared" si="64"/>
        <v>0</v>
      </c>
      <c r="T48" s="130">
        <f>('kosten in EUR - Gemeente A'!P41)</f>
        <v>0</v>
      </c>
      <c r="U48" s="130">
        <f>('kosten in EUR - Gemeente A'!Q41)</f>
        <v>0</v>
      </c>
      <c r="V48" s="131">
        <f t="shared" si="65"/>
        <v>0</v>
      </c>
      <c r="W48" s="131">
        <f>('kosten in EUR - Gemeente A'!S41)</f>
        <v>6000</v>
      </c>
      <c r="X48" s="132">
        <f t="shared" si="67"/>
        <v>6000</v>
      </c>
      <c r="Y48" s="133"/>
      <c r="Z48" s="133">
        <f t="shared" si="6"/>
        <v>0</v>
      </c>
    </row>
    <row r="49" spans="1:26" outlineLevel="1">
      <c r="A49" s="1"/>
      <c r="B49" s="17" t="s">
        <v>118</v>
      </c>
      <c r="C49" s="492">
        <f>'V en W uitsplitsing'!B42+'V en W uitsplitsing'!C42</f>
        <v>3000</v>
      </c>
      <c r="D49" s="492">
        <f>'V en W uitsplitsing'!I42*(alg!$B$13+alg!$B$14)</f>
        <v>0</v>
      </c>
      <c r="E49" s="128"/>
      <c r="F49" s="129">
        <f>('kosten in EUR - Gemeente A'!B42)</f>
        <v>0</v>
      </c>
      <c r="G49" s="130">
        <f>('kosten in EUR - Gemeente A'!C42)</f>
        <v>0</v>
      </c>
      <c r="H49" s="130">
        <f>('kosten in EUR - Gemeente A'!D42)</f>
        <v>0</v>
      </c>
      <c r="I49" s="130">
        <f>('kosten in EUR - Gemeente A'!E42)</f>
        <v>0</v>
      </c>
      <c r="J49" s="130">
        <f>('kosten in EUR - Gemeente A'!F42)</f>
        <v>0</v>
      </c>
      <c r="K49" s="131">
        <f t="shared" si="68"/>
        <v>0</v>
      </c>
      <c r="L49" s="129">
        <f>('kosten in EUR - Gemeente A'!H42)</f>
        <v>0</v>
      </c>
      <c r="M49" s="130">
        <f>('kosten in EUR - Gemeente A'!I42)</f>
        <v>0</v>
      </c>
      <c r="N49" s="130">
        <f>('kosten in EUR - Gemeente A'!J42)</f>
        <v>0</v>
      </c>
      <c r="O49" s="131">
        <f t="shared" si="54"/>
        <v>0</v>
      </c>
      <c r="P49" s="129">
        <f>('kosten in EUR - Gemeente A'!L42)</f>
        <v>0</v>
      </c>
      <c r="Q49" s="130">
        <f>('kosten in EUR - Gemeente A'!M42)</f>
        <v>0</v>
      </c>
      <c r="R49" s="130">
        <f>('kosten in EUR - Gemeente A'!N42)</f>
        <v>0</v>
      </c>
      <c r="S49" s="131">
        <f t="shared" si="64"/>
        <v>0</v>
      </c>
      <c r="T49" s="130">
        <f>('kosten in EUR - Gemeente A'!P42)</f>
        <v>0</v>
      </c>
      <c r="U49" s="130">
        <f>('kosten in EUR - Gemeente A'!Q42)</f>
        <v>0</v>
      </c>
      <c r="V49" s="131">
        <f t="shared" si="65"/>
        <v>0</v>
      </c>
      <c r="W49" s="131">
        <f>('kosten in EUR - Gemeente A'!S42)</f>
        <v>3000</v>
      </c>
      <c r="X49" s="132">
        <f t="shared" si="67"/>
        <v>3000</v>
      </c>
      <c r="Y49" s="133"/>
      <c r="Z49" s="133">
        <f t="shared" si="6"/>
        <v>0</v>
      </c>
    </row>
    <row r="50" spans="1:26" outlineLevel="1">
      <c r="A50" s="1"/>
      <c r="B50" s="17" t="s">
        <v>121</v>
      </c>
      <c r="C50" s="492">
        <f>'V en W uitsplitsing'!B43+'V en W uitsplitsing'!C43</f>
        <v>1500</v>
      </c>
      <c r="D50" s="492">
        <f>'V en W uitsplitsing'!I43*(alg!$B$13+alg!$B$14)</f>
        <v>0</v>
      </c>
      <c r="E50" s="128"/>
      <c r="F50" s="129">
        <f>('kosten in EUR - Gemeente A'!B43)</f>
        <v>0</v>
      </c>
      <c r="G50" s="130">
        <f>('kosten in EUR - Gemeente A'!C43)</f>
        <v>0</v>
      </c>
      <c r="H50" s="130">
        <f>('kosten in EUR - Gemeente A'!D43)</f>
        <v>0</v>
      </c>
      <c r="I50" s="130">
        <f>('kosten in EUR - Gemeente A'!E43)</f>
        <v>0</v>
      </c>
      <c r="J50" s="130">
        <f>('kosten in EUR - Gemeente A'!F43)</f>
        <v>0</v>
      </c>
      <c r="K50" s="131">
        <f t="shared" si="68"/>
        <v>0</v>
      </c>
      <c r="L50" s="129">
        <f>('kosten in EUR - Gemeente A'!H43)</f>
        <v>0</v>
      </c>
      <c r="M50" s="130">
        <f>('kosten in EUR - Gemeente A'!I43)</f>
        <v>0</v>
      </c>
      <c r="N50" s="130">
        <f>('kosten in EUR - Gemeente A'!J43)</f>
        <v>0</v>
      </c>
      <c r="O50" s="131">
        <f t="shared" si="54"/>
        <v>0</v>
      </c>
      <c r="P50" s="129">
        <f>('kosten in EUR - Gemeente A'!L43)</f>
        <v>0</v>
      </c>
      <c r="Q50" s="130">
        <f>('kosten in EUR - Gemeente A'!M43)</f>
        <v>0</v>
      </c>
      <c r="R50" s="130">
        <f>('kosten in EUR - Gemeente A'!N43)</f>
        <v>0</v>
      </c>
      <c r="S50" s="131">
        <f t="shared" si="64"/>
        <v>0</v>
      </c>
      <c r="T50" s="130">
        <f>('kosten in EUR - Gemeente A'!P43)</f>
        <v>0</v>
      </c>
      <c r="U50" s="130">
        <f>('kosten in EUR - Gemeente A'!Q43)</f>
        <v>0</v>
      </c>
      <c r="V50" s="131">
        <f t="shared" si="65"/>
        <v>0</v>
      </c>
      <c r="W50" s="131">
        <f>('kosten in EUR - Gemeente A'!S43)</f>
        <v>1500</v>
      </c>
      <c r="X50" s="132">
        <f t="shared" si="67"/>
        <v>1500</v>
      </c>
      <c r="Y50" s="133"/>
      <c r="Z50" s="133">
        <f t="shared" si="6"/>
        <v>0</v>
      </c>
    </row>
    <row r="51" spans="1:26" outlineLevel="1">
      <c r="A51" s="1"/>
      <c r="B51" s="17" t="s">
        <v>109</v>
      </c>
      <c r="C51" s="492">
        <f>'V en W uitsplitsing'!B44+'V en W uitsplitsing'!C44</f>
        <v>5000</v>
      </c>
      <c r="D51" s="492">
        <f>'V en W uitsplitsing'!I44*(alg!$B$13+alg!$B$14)</f>
        <v>0</v>
      </c>
      <c r="E51" s="128"/>
      <c r="F51" s="129">
        <f>('kosten in EUR - Gemeente A'!B44)</f>
        <v>0</v>
      </c>
      <c r="G51" s="130">
        <f>('kosten in EUR - Gemeente A'!C44)</f>
        <v>0</v>
      </c>
      <c r="H51" s="130">
        <f>('kosten in EUR - Gemeente A'!D44)</f>
        <v>0</v>
      </c>
      <c r="I51" s="130">
        <f>('kosten in EUR - Gemeente A'!E44)</f>
        <v>0</v>
      </c>
      <c r="J51" s="130">
        <f>('kosten in EUR - Gemeente A'!F44)</f>
        <v>0</v>
      </c>
      <c r="K51" s="131">
        <f t="shared" si="68"/>
        <v>0</v>
      </c>
      <c r="L51" s="129">
        <f>('kosten in EUR - Gemeente A'!H44)</f>
        <v>0</v>
      </c>
      <c r="M51" s="130">
        <f>('kosten in EUR - Gemeente A'!I44)</f>
        <v>0</v>
      </c>
      <c r="N51" s="130">
        <f>('kosten in EUR - Gemeente A'!J44)</f>
        <v>0</v>
      </c>
      <c r="O51" s="131">
        <f t="shared" si="54"/>
        <v>0</v>
      </c>
      <c r="P51" s="129">
        <f>('kosten in EUR - Gemeente A'!L44)</f>
        <v>0</v>
      </c>
      <c r="Q51" s="130">
        <f>('kosten in EUR - Gemeente A'!M44)</f>
        <v>0</v>
      </c>
      <c r="R51" s="130">
        <f>('kosten in EUR - Gemeente A'!N44)</f>
        <v>0</v>
      </c>
      <c r="S51" s="131">
        <f t="shared" si="64"/>
        <v>0</v>
      </c>
      <c r="T51" s="130">
        <f>('kosten in EUR - Gemeente A'!P44)</f>
        <v>0</v>
      </c>
      <c r="U51" s="130">
        <f>('kosten in EUR - Gemeente A'!Q44)</f>
        <v>0</v>
      </c>
      <c r="V51" s="131">
        <f t="shared" si="65"/>
        <v>0</v>
      </c>
      <c r="W51" s="131">
        <f>('kosten in EUR - Gemeente A'!S44)</f>
        <v>5000</v>
      </c>
      <c r="X51" s="132">
        <f t="shared" si="67"/>
        <v>5000</v>
      </c>
      <c r="Y51" s="133"/>
      <c r="Z51" s="133">
        <f t="shared" si="6"/>
        <v>0</v>
      </c>
    </row>
    <row r="52" spans="1:26">
      <c r="A52" s="1" t="s">
        <v>40</v>
      </c>
      <c r="C52" s="136">
        <f>SUM(C44:C51)</f>
        <v>251500</v>
      </c>
      <c r="D52" s="136">
        <f>SUM(D44:D51)</f>
        <v>0</v>
      </c>
      <c r="E52" s="133"/>
      <c r="F52" s="134">
        <f>SUM(F44:F51)</f>
        <v>0</v>
      </c>
      <c r="G52" s="135">
        <f t="shared" ref="G52:J52" si="69">SUM(G44:G51)</f>
        <v>0</v>
      </c>
      <c r="H52" s="135">
        <f t="shared" si="69"/>
        <v>0</v>
      </c>
      <c r="I52" s="135">
        <f t="shared" ref="I52" si="70">SUM(I44:I51)</f>
        <v>0</v>
      </c>
      <c r="J52" s="135">
        <f t="shared" si="69"/>
        <v>0</v>
      </c>
      <c r="K52" s="136">
        <f t="shared" si="60"/>
        <v>0</v>
      </c>
      <c r="L52" s="134">
        <f t="shared" ref="L52:N52" si="71">SUM(L44:L51)</f>
        <v>0</v>
      </c>
      <c r="M52" s="135">
        <f t="shared" si="71"/>
        <v>0</v>
      </c>
      <c r="N52" s="135">
        <f t="shared" si="71"/>
        <v>0</v>
      </c>
      <c r="O52" s="136">
        <f t="shared" si="54"/>
        <v>0</v>
      </c>
      <c r="P52" s="134">
        <f t="shared" ref="P52:U52" si="72">SUM(P44:P51)</f>
        <v>0</v>
      </c>
      <c r="Q52" s="135">
        <f t="shared" si="72"/>
        <v>0</v>
      </c>
      <c r="R52" s="135">
        <f t="shared" ref="R52" si="73">SUM(R44:R51)</f>
        <v>0</v>
      </c>
      <c r="S52" s="136">
        <f t="shared" si="64"/>
        <v>0</v>
      </c>
      <c r="T52" s="135">
        <f t="shared" si="72"/>
        <v>0</v>
      </c>
      <c r="U52" s="135">
        <f t="shared" si="72"/>
        <v>0</v>
      </c>
      <c r="V52" s="136">
        <f t="shared" si="65"/>
        <v>0</v>
      </c>
      <c r="W52" s="136">
        <f t="shared" ref="W52" si="74">SUM(W44:W51)</f>
        <v>251500</v>
      </c>
      <c r="X52" s="137">
        <f t="shared" si="67"/>
        <v>251500</v>
      </c>
      <c r="Y52" s="133"/>
      <c r="Z52" s="133">
        <f t="shared" si="6"/>
        <v>0</v>
      </c>
    </row>
    <row r="53" spans="1:26" outlineLevel="1">
      <c r="A53" s="1"/>
      <c r="B53" s="17" t="s">
        <v>129</v>
      </c>
      <c r="C53" s="492">
        <f>'V en W uitsplitsing'!B46+'V en W uitsplitsing'!C46</f>
        <v>746170.9632</v>
      </c>
      <c r="D53" s="492">
        <f>'V en W uitsplitsing'!I46*(alg!$B$13+alg!$B$14)</f>
        <v>0</v>
      </c>
      <c r="E53" s="128"/>
      <c r="F53" s="129">
        <f>personeelsformatie!F135</f>
        <v>59574.528000000006</v>
      </c>
      <c r="G53" s="130">
        <f>personeelsformatie!G135</f>
        <v>47659.6224</v>
      </c>
      <c r="H53" s="130">
        <f>personeelsformatie!H135</f>
        <v>47659.6224</v>
      </c>
      <c r="I53" s="130">
        <f>personeelsformatie!I135</f>
        <v>51631.257600000004</v>
      </c>
      <c r="J53" s="130">
        <f>personeelsformatie!J135</f>
        <v>29787.264000000003</v>
      </c>
      <c r="K53" s="131">
        <f t="shared" si="60"/>
        <v>236312.29440000001</v>
      </c>
      <c r="L53" s="129">
        <f>personeelsformatie!L135</f>
        <v>53319.202559999998</v>
      </c>
      <c r="M53" s="130">
        <f>personeelsformatie!M135</f>
        <v>44383.023359999999</v>
      </c>
      <c r="N53" s="130">
        <f>personeelsformatie!N135</f>
        <v>44383.023359999999</v>
      </c>
      <c r="O53" s="131">
        <f t="shared" si="54"/>
        <v>142085.24927999999</v>
      </c>
      <c r="P53" s="129">
        <f>personeelsformatie!P135</f>
        <v>48553.240319999997</v>
      </c>
      <c r="Q53" s="130">
        <f>personeelsformatie!Q135</f>
        <v>34354.644480000003</v>
      </c>
      <c r="R53" s="130">
        <f>personeelsformatie!R135</f>
        <v>36191.525759999997</v>
      </c>
      <c r="S53" s="131">
        <f t="shared" si="64"/>
        <v>119099.41055999999</v>
      </c>
      <c r="T53" s="130">
        <f>personeelsformatie!T135</f>
        <v>103212.86976</v>
      </c>
      <c r="U53" s="130">
        <f>personeelsformatie!U135</f>
        <v>122574.59135999999</v>
      </c>
      <c r="V53" s="131">
        <f t="shared" si="65"/>
        <v>225787.46111999999</v>
      </c>
      <c r="W53" s="131">
        <f>personeelsformatie!W135</f>
        <v>22886.547839999999</v>
      </c>
      <c r="X53" s="132">
        <f t="shared" si="67"/>
        <v>746170.9632</v>
      </c>
      <c r="Y53" s="133"/>
      <c r="Z53" s="133">
        <f t="shared" si="6"/>
        <v>0</v>
      </c>
    </row>
    <row r="54" spans="1:26" outlineLevel="1">
      <c r="A54" s="1"/>
      <c r="B54" s="17" t="s">
        <v>481</v>
      </c>
      <c r="C54" s="492">
        <f>'V en W uitsplitsing'!B47+'V en W uitsplitsing'!C47</f>
        <v>218596.81559039999</v>
      </c>
      <c r="D54" s="492">
        <f>'V en W uitsplitsing'!I47*(alg!$B$13+alg!$B$14)</f>
        <v>0</v>
      </c>
      <c r="E54" s="128"/>
      <c r="F54" s="129">
        <f>personeelsformatie!F212*('pb verdeelsleutels'!$E$38+'pb verdeelsleutels'!$E$39)</f>
        <v>3699.5781888000001</v>
      </c>
      <c r="G54" s="130">
        <f>personeelsformatie!G212*('pb verdeelsleutels'!$E$38+'pb verdeelsleutels'!$E$39)</f>
        <v>2895.3220608000006</v>
      </c>
      <c r="H54" s="130">
        <f>personeelsformatie!H212*('pb verdeelsleutels'!$E$38+'pb verdeelsleutels'!$E$39)</f>
        <v>1447.6610304000003</v>
      </c>
      <c r="I54" s="130">
        <f>personeelsformatie!I212*('pb verdeelsleutels'!$E$38+'pb verdeelsleutels'!$E$39)</f>
        <v>1719.0974736000001</v>
      </c>
      <c r="J54" s="130">
        <f>personeelsformatie!J212*('pb verdeelsleutels'!$E$38+'pb verdeelsleutels'!$E$39)</f>
        <v>1719.0974736000001</v>
      </c>
      <c r="K54" s="131">
        <f t="shared" si="60"/>
        <v>11480.756227200003</v>
      </c>
      <c r="L54" s="129">
        <f>personeelsformatie!L212*('pb verdeelsleutels'!$E$38+'pb verdeelsleutels'!$E$39)</f>
        <v>3699.5781888000001</v>
      </c>
      <c r="M54" s="130">
        <f>personeelsformatie!M212*('pb verdeelsleutels'!$E$38+'pb verdeelsleutels'!$E$39)</f>
        <v>1849.7890944000001</v>
      </c>
      <c r="N54" s="130">
        <f>personeelsformatie!N212*('pb verdeelsleutels'!$E$38+'pb verdeelsleutels'!$E$39)</f>
        <v>1849.7890944000001</v>
      </c>
      <c r="O54" s="131">
        <f t="shared" si="54"/>
        <v>7399.1563776000003</v>
      </c>
      <c r="P54" s="129">
        <f>personeelsformatie!P212*('pb verdeelsleutels'!$E$38+'pb verdeelsleutels'!$E$39)</f>
        <v>3438.1949472000001</v>
      </c>
      <c r="Q54" s="130">
        <f>personeelsformatie!Q212*('pb verdeelsleutels'!$E$38+'pb verdeelsleutels'!$E$39)</f>
        <v>1849.7890944000001</v>
      </c>
      <c r="R54" s="130">
        <f>personeelsformatie!R212*('pb verdeelsleutels'!$E$38+'pb verdeelsleutels'!$E$39)</f>
        <v>1719.0974736000001</v>
      </c>
      <c r="S54" s="131">
        <f t="shared" si="64"/>
        <v>7007.0815152000005</v>
      </c>
      <c r="T54" s="130">
        <f>personeelsformatie!T212*('pb verdeelsleutels'!$E$38+'pb verdeelsleutels'!$E$39)</f>
        <v>2895.3220608000006</v>
      </c>
      <c r="U54" s="130">
        <f>personeelsformatie!U212*('pb verdeelsleutels'!$E$38+'pb verdeelsleutels'!$E$39)</f>
        <v>2895.3220608000006</v>
      </c>
      <c r="V54" s="131">
        <f t="shared" si="65"/>
        <v>5790.6441216000012</v>
      </c>
      <c r="W54" s="131">
        <f>personeelsformatie!W212*('pb verdeelsleutels'!$E$38+'pb verdeelsleutels'!$E$39)</f>
        <v>186919.17734879997</v>
      </c>
      <c r="X54" s="132">
        <f t="shared" si="67"/>
        <v>218596.81559039999</v>
      </c>
      <c r="Y54" s="133"/>
      <c r="Z54" s="133">
        <f t="shared" si="6"/>
        <v>0</v>
      </c>
    </row>
    <row r="55" spans="1:26" outlineLevel="1">
      <c r="A55" s="1"/>
      <c r="B55" s="17" t="s">
        <v>190</v>
      </c>
      <c r="C55" s="492">
        <f>'V en W uitsplitsing'!B48+'V en W uitsplitsing'!C48</f>
        <v>18500</v>
      </c>
      <c r="D55" s="492">
        <f>'V en W uitsplitsing'!I48*(alg!$B$13+alg!$B$14)</f>
        <v>0</v>
      </c>
      <c r="E55" s="128"/>
      <c r="F55" s="129">
        <f>('kosten in EUR - Gemeente A'!B48)</f>
        <v>0</v>
      </c>
      <c r="G55" s="130">
        <f>('kosten in EUR - Gemeente A'!C48)</f>
        <v>0</v>
      </c>
      <c r="H55" s="130">
        <f>('kosten in EUR - Gemeente A'!D48)</f>
        <v>0</v>
      </c>
      <c r="I55" s="130">
        <f>('kosten in EUR - Gemeente A'!E48)</f>
        <v>0</v>
      </c>
      <c r="J55" s="130">
        <f>('kosten in EUR - Gemeente A'!F48)</f>
        <v>0</v>
      </c>
      <c r="K55" s="131">
        <f t="shared" si="60"/>
        <v>0</v>
      </c>
      <c r="L55" s="129">
        <f>('kosten in EUR - Gemeente A'!H48)</f>
        <v>0</v>
      </c>
      <c r="M55" s="130">
        <f>('kosten in EUR - Gemeente A'!I48)</f>
        <v>0</v>
      </c>
      <c r="N55" s="130">
        <f>('kosten in EUR - Gemeente A'!J48)</f>
        <v>0</v>
      </c>
      <c r="O55" s="131">
        <f t="shared" si="54"/>
        <v>0</v>
      </c>
      <c r="P55" s="129">
        <f>('kosten in EUR - Gemeente A'!L48)</f>
        <v>0</v>
      </c>
      <c r="Q55" s="130">
        <f>('kosten in EUR - Gemeente A'!M48)</f>
        <v>0</v>
      </c>
      <c r="R55" s="130">
        <f>('kosten in EUR - Gemeente A'!N48)</f>
        <v>0</v>
      </c>
      <c r="S55" s="131">
        <f t="shared" si="64"/>
        <v>0</v>
      </c>
      <c r="T55" s="130">
        <f>('kosten in EUR - Gemeente A'!P48)</f>
        <v>0</v>
      </c>
      <c r="U55" s="130">
        <f>('kosten in EUR - Gemeente A'!Q48)</f>
        <v>0</v>
      </c>
      <c r="V55" s="131">
        <f t="shared" si="65"/>
        <v>0</v>
      </c>
      <c r="W55" s="131">
        <f>('kosten in EUR - Gemeente A'!S48)</f>
        <v>18500</v>
      </c>
      <c r="X55" s="132">
        <f t="shared" si="67"/>
        <v>18500</v>
      </c>
      <c r="Y55" s="133"/>
      <c r="Z55" s="133">
        <f t="shared" si="6"/>
        <v>0</v>
      </c>
    </row>
    <row r="56" spans="1:26" outlineLevel="1">
      <c r="A56" s="1"/>
      <c r="B56" s="17" t="s">
        <v>161</v>
      </c>
      <c r="C56" s="493">
        <f>'V en W uitsplitsing'!B49+'V en W uitsplitsing'!C49</f>
        <v>3000</v>
      </c>
      <c r="D56" s="492">
        <f>'V en W uitsplitsing'!I49*(alg!$B$13+alg!$B$14)</f>
        <v>11538.461538461539</v>
      </c>
      <c r="E56" s="128"/>
      <c r="F56" s="151">
        <f>('kosten in EUR - Gemeente A'!B49)</f>
        <v>0</v>
      </c>
      <c r="G56" s="152">
        <f>('kosten in EUR - Gemeente A'!C49)</f>
        <v>0</v>
      </c>
      <c r="H56" s="152">
        <f>('kosten in EUR - Gemeente A'!D49)</f>
        <v>0</v>
      </c>
      <c r="I56" s="152">
        <f>('kosten in EUR - Gemeente A'!E49)</f>
        <v>0</v>
      </c>
      <c r="J56" s="152">
        <f>('kosten in EUR - Gemeente A'!F49)</f>
        <v>0</v>
      </c>
      <c r="K56" s="153">
        <f t="shared" si="60"/>
        <v>0</v>
      </c>
      <c r="L56" s="151">
        <f>('kosten in EUR - Gemeente A'!H49)</f>
        <v>0</v>
      </c>
      <c r="M56" s="152">
        <f>('kosten in EUR - Gemeente A'!I49)</f>
        <v>0</v>
      </c>
      <c r="N56" s="152">
        <f>('kosten in EUR - Gemeente A'!J49)</f>
        <v>0</v>
      </c>
      <c r="O56" s="153">
        <f t="shared" si="54"/>
        <v>0</v>
      </c>
      <c r="P56" s="151">
        <f>('kosten in EUR - Gemeente A'!L49)</f>
        <v>0</v>
      </c>
      <c r="Q56" s="152">
        <f>('kosten in EUR - Gemeente A'!M49)</f>
        <v>0</v>
      </c>
      <c r="R56" s="152">
        <f>('kosten in EUR - Gemeente A'!N49)</f>
        <v>0</v>
      </c>
      <c r="S56" s="153">
        <f t="shared" si="64"/>
        <v>0</v>
      </c>
      <c r="T56" s="152">
        <f>('kosten in EUR - Gemeente A'!P49)</f>
        <v>0</v>
      </c>
      <c r="U56" s="152">
        <f>('kosten in EUR - Gemeente A'!Q49)</f>
        <v>0</v>
      </c>
      <c r="V56" s="153">
        <f t="shared" si="65"/>
        <v>0</v>
      </c>
      <c r="W56" s="153">
        <f>('kosten in EUR - Gemeente A'!S49)</f>
        <v>14538.461538461539</v>
      </c>
      <c r="X56" s="154">
        <f t="shared" si="67"/>
        <v>14538.461538461539</v>
      </c>
      <c r="Y56" s="133"/>
      <c r="Z56" s="133">
        <f t="shared" si="6"/>
        <v>0</v>
      </c>
    </row>
    <row r="57" spans="1:26">
      <c r="A57" s="1" t="s">
        <v>41</v>
      </c>
      <c r="C57" s="136">
        <f>SUM(C53:C56)</f>
        <v>986267.77879040001</v>
      </c>
      <c r="D57" s="136">
        <f>SUM(D53:D56)</f>
        <v>11538.461538461539</v>
      </c>
      <c r="E57" s="133"/>
      <c r="F57" s="134">
        <f>SUM(F53:F56)</f>
        <v>63274.106188800004</v>
      </c>
      <c r="G57" s="135">
        <f>SUM(G53:G56)</f>
        <v>50554.944460799998</v>
      </c>
      <c r="H57" s="135">
        <f>SUM(H53:H56)</f>
        <v>49107.283430399999</v>
      </c>
      <c r="I57" s="135">
        <f>SUM(I53:I56)</f>
        <v>53350.355073600003</v>
      </c>
      <c r="J57" s="135">
        <f>SUM(J53:J56)</f>
        <v>31506.361473600002</v>
      </c>
      <c r="K57" s="136">
        <f t="shared" ref="K57:K84" si="75">SUM(F57:J57)</f>
        <v>247793.05062720002</v>
      </c>
      <c r="L57" s="134">
        <f>SUM(L53:L56)</f>
        <v>57018.780748799996</v>
      </c>
      <c r="M57" s="135">
        <f>SUM(M53:M56)</f>
        <v>46232.812454400002</v>
      </c>
      <c r="N57" s="135">
        <f>SUM(N53:N56)</f>
        <v>46232.812454400002</v>
      </c>
      <c r="O57" s="136">
        <f t="shared" si="54"/>
        <v>149484.4056576</v>
      </c>
      <c r="P57" s="134">
        <f>SUM(P53:P56)</f>
        <v>51991.435267199995</v>
      </c>
      <c r="Q57" s="135">
        <f>SUM(Q53:Q56)</f>
        <v>36204.433574400005</v>
      </c>
      <c r="R57" s="135">
        <f>SUM(R53:R56)</f>
        <v>37910.623233599996</v>
      </c>
      <c r="S57" s="136">
        <f t="shared" si="64"/>
        <v>126106.49207519999</v>
      </c>
      <c r="T57" s="135">
        <f>SUM(T53:T56)</f>
        <v>106108.1918208</v>
      </c>
      <c r="U57" s="135">
        <f>SUM(U53:U56)</f>
        <v>125469.91342079999</v>
      </c>
      <c r="V57" s="136">
        <f t="shared" si="65"/>
        <v>231578.10524159999</v>
      </c>
      <c r="W57" s="136">
        <f>SUM(W53:W56)</f>
        <v>242844.18672726149</v>
      </c>
      <c r="X57" s="137">
        <f t="shared" si="67"/>
        <v>997806.24032886152</v>
      </c>
      <c r="Y57" s="133"/>
      <c r="Z57" s="133">
        <f t="shared" si="6"/>
        <v>-3.637978807091713E-11</v>
      </c>
    </row>
    <row r="58" spans="1:26" outlineLevel="1">
      <c r="A58" s="1"/>
      <c r="B58" s="17" t="s">
        <v>213</v>
      </c>
      <c r="C58" s="492">
        <f>'V en W uitsplitsing'!B51+'V en W uitsplitsing'!C51</f>
        <v>0</v>
      </c>
      <c r="D58" s="492">
        <f>'V en W uitsplitsing'!I51*(alg!$B$13+alg!$B$14)</f>
        <v>15384.615384615385</v>
      </c>
      <c r="E58" s="128"/>
      <c r="F58" s="129">
        <f>('kosten in EUR - Gemeente A'!B51)</f>
        <v>0</v>
      </c>
      <c r="G58" s="130">
        <f>('kosten in EUR - Gemeente A'!C51)</f>
        <v>0</v>
      </c>
      <c r="H58" s="130">
        <f>('kosten in EUR - Gemeente A'!D51)</f>
        <v>0</v>
      </c>
      <c r="I58" s="130">
        <f>('kosten in EUR - Gemeente A'!E51)</f>
        <v>0</v>
      </c>
      <c r="J58" s="130">
        <f>('kosten in EUR - Gemeente A'!F51)</f>
        <v>0</v>
      </c>
      <c r="K58" s="131">
        <f t="shared" ref="K58:K61" si="76">SUM(F58:J58)</f>
        <v>0</v>
      </c>
      <c r="L58" s="129">
        <f>('kosten in EUR - Gemeente A'!H51)</f>
        <v>0</v>
      </c>
      <c r="M58" s="130">
        <f>('kosten in EUR - Gemeente A'!I51)</f>
        <v>0</v>
      </c>
      <c r="N58" s="130">
        <f>('kosten in EUR - Gemeente A'!J51)</f>
        <v>0</v>
      </c>
      <c r="O58" s="131">
        <f t="shared" si="54"/>
        <v>0</v>
      </c>
      <c r="P58" s="129">
        <f>('kosten in EUR - Gemeente A'!L51)</f>
        <v>0</v>
      </c>
      <c r="Q58" s="130">
        <f>('kosten in EUR - Gemeente A'!M51)</f>
        <v>0</v>
      </c>
      <c r="R58" s="130">
        <f>('kosten in EUR - Gemeente A'!N51)</f>
        <v>0</v>
      </c>
      <c r="S58" s="131">
        <f t="shared" si="64"/>
        <v>0</v>
      </c>
      <c r="T58" s="130">
        <f>('kosten in EUR - Gemeente A'!P51)</f>
        <v>0</v>
      </c>
      <c r="U58" s="130">
        <f>('kosten in EUR - Gemeente A'!Q51)</f>
        <v>0</v>
      </c>
      <c r="V58" s="131">
        <f t="shared" si="65"/>
        <v>0</v>
      </c>
      <c r="W58" s="131">
        <f>('kosten in EUR - Gemeente A'!S51)</f>
        <v>15384.615384615385</v>
      </c>
      <c r="X58" s="132">
        <f t="shared" si="67"/>
        <v>15384.615384615385</v>
      </c>
      <c r="Y58" s="133"/>
      <c r="Z58" s="133">
        <f t="shared" si="6"/>
        <v>0</v>
      </c>
    </row>
    <row r="59" spans="1:26" outlineLevel="1">
      <c r="A59" s="1"/>
      <c r="B59" s="17" t="s">
        <v>215</v>
      </c>
      <c r="C59" s="492">
        <f>'V en W uitsplitsing'!B52+'V en W uitsplitsing'!C52</f>
        <v>0</v>
      </c>
      <c r="D59" s="492">
        <f>'V en W uitsplitsing'!I52*(alg!$B$13+alg!$B$14)</f>
        <v>5769.2307692307695</v>
      </c>
      <c r="E59" s="128"/>
      <c r="F59" s="129">
        <f>('kosten in EUR - Gemeente A'!B52)</f>
        <v>0</v>
      </c>
      <c r="G59" s="130">
        <f>('kosten in EUR - Gemeente A'!C52)</f>
        <v>0</v>
      </c>
      <c r="H59" s="130">
        <f>('kosten in EUR - Gemeente A'!D52)</f>
        <v>0</v>
      </c>
      <c r="I59" s="130">
        <f>('kosten in EUR - Gemeente A'!E52)</f>
        <v>0</v>
      </c>
      <c r="J59" s="130">
        <f>('kosten in EUR - Gemeente A'!F52)</f>
        <v>0</v>
      </c>
      <c r="K59" s="131">
        <f t="shared" si="76"/>
        <v>0</v>
      </c>
      <c r="L59" s="129">
        <f>('kosten in EUR - Gemeente A'!H52)</f>
        <v>0</v>
      </c>
      <c r="M59" s="130">
        <f>('kosten in EUR - Gemeente A'!I52)</f>
        <v>0</v>
      </c>
      <c r="N59" s="130">
        <f>('kosten in EUR - Gemeente A'!J52)</f>
        <v>0</v>
      </c>
      <c r="O59" s="131">
        <f t="shared" si="54"/>
        <v>0</v>
      </c>
      <c r="P59" s="129">
        <f>('kosten in EUR - Gemeente A'!L52)</f>
        <v>0</v>
      </c>
      <c r="Q59" s="130">
        <f>('kosten in EUR - Gemeente A'!M52)</f>
        <v>0</v>
      </c>
      <c r="R59" s="130">
        <f>('kosten in EUR - Gemeente A'!N52)</f>
        <v>0</v>
      </c>
      <c r="S59" s="131">
        <f t="shared" si="64"/>
        <v>0</v>
      </c>
      <c r="T59" s="130">
        <f>('kosten in EUR - Gemeente A'!P52)</f>
        <v>0</v>
      </c>
      <c r="U59" s="130">
        <f>('kosten in EUR - Gemeente A'!Q52)</f>
        <v>0</v>
      </c>
      <c r="V59" s="131">
        <f t="shared" si="65"/>
        <v>0</v>
      </c>
      <c r="W59" s="131">
        <f>('kosten in EUR - Gemeente A'!S52)</f>
        <v>5769.2307692307695</v>
      </c>
      <c r="X59" s="132">
        <f t="shared" si="67"/>
        <v>5769.2307692307695</v>
      </c>
      <c r="Y59" s="133"/>
      <c r="Z59" s="133">
        <f t="shared" si="6"/>
        <v>0</v>
      </c>
    </row>
    <row r="60" spans="1:26" outlineLevel="1">
      <c r="A60" s="1"/>
      <c r="B60" s="17" t="s">
        <v>220</v>
      </c>
      <c r="C60" s="492">
        <f>'V en W uitsplitsing'!B53+'V en W uitsplitsing'!C53</f>
        <v>0</v>
      </c>
      <c r="D60" s="492">
        <f>'V en W uitsplitsing'!I53*(alg!$B$13+alg!$B$14)</f>
        <v>9615.3846153846152</v>
      </c>
      <c r="E60" s="128"/>
      <c r="F60" s="129">
        <f>('kosten in EUR - Gemeente A'!B53)</f>
        <v>0</v>
      </c>
      <c r="G60" s="130">
        <f>('kosten in EUR - Gemeente A'!C53)</f>
        <v>0</v>
      </c>
      <c r="H60" s="130">
        <f>('kosten in EUR - Gemeente A'!D53)</f>
        <v>0</v>
      </c>
      <c r="I60" s="130">
        <f>('kosten in EUR - Gemeente A'!E53)</f>
        <v>0</v>
      </c>
      <c r="J60" s="130">
        <f>('kosten in EUR - Gemeente A'!F53)</f>
        <v>0</v>
      </c>
      <c r="K60" s="131">
        <f t="shared" si="76"/>
        <v>0</v>
      </c>
      <c r="L60" s="129">
        <f>('kosten in EUR - Gemeente A'!H53)</f>
        <v>0</v>
      </c>
      <c r="M60" s="130">
        <f>('kosten in EUR - Gemeente A'!I53)</f>
        <v>0</v>
      </c>
      <c r="N60" s="130">
        <f>('kosten in EUR - Gemeente A'!J53)</f>
        <v>0</v>
      </c>
      <c r="O60" s="131">
        <f t="shared" si="54"/>
        <v>0</v>
      </c>
      <c r="P60" s="129">
        <f>('kosten in EUR - Gemeente A'!L53)</f>
        <v>0</v>
      </c>
      <c r="Q60" s="130">
        <f>('kosten in EUR - Gemeente A'!M53)</f>
        <v>0</v>
      </c>
      <c r="R60" s="130">
        <f>('kosten in EUR - Gemeente A'!N53)</f>
        <v>0</v>
      </c>
      <c r="S60" s="131">
        <f t="shared" si="64"/>
        <v>0</v>
      </c>
      <c r="T60" s="130">
        <f>('kosten in EUR - Gemeente A'!P53)</f>
        <v>0</v>
      </c>
      <c r="U60" s="130">
        <f>('kosten in EUR - Gemeente A'!Q53)</f>
        <v>0</v>
      </c>
      <c r="V60" s="131">
        <f t="shared" si="65"/>
        <v>0</v>
      </c>
      <c r="W60" s="131">
        <f>('kosten in EUR - Gemeente A'!S53)</f>
        <v>9615.3846153846152</v>
      </c>
      <c r="X60" s="132">
        <f t="shared" si="67"/>
        <v>9615.3846153846152</v>
      </c>
      <c r="Y60" s="133"/>
      <c r="Z60" s="133">
        <f t="shared" si="6"/>
        <v>0</v>
      </c>
    </row>
    <row r="61" spans="1:26" outlineLevel="1">
      <c r="A61" s="1"/>
      <c r="B61" s="17" t="s">
        <v>206</v>
      </c>
      <c r="C61" s="492">
        <f>'V en W uitsplitsing'!B54+'V en W uitsplitsing'!C54</f>
        <v>0</v>
      </c>
      <c r="D61" s="492">
        <f>'V en W uitsplitsing'!I54*(alg!$B$13+alg!$B$14)</f>
        <v>13461.538461538463</v>
      </c>
      <c r="E61" s="128"/>
      <c r="F61" s="129">
        <f>('kosten in EUR - Gemeente A'!B54)</f>
        <v>0</v>
      </c>
      <c r="G61" s="130">
        <f>('kosten in EUR - Gemeente A'!C54)</f>
        <v>0</v>
      </c>
      <c r="H61" s="130">
        <f>('kosten in EUR - Gemeente A'!D54)</f>
        <v>0</v>
      </c>
      <c r="I61" s="130">
        <f>('kosten in EUR - Gemeente A'!E54)</f>
        <v>0</v>
      </c>
      <c r="J61" s="130">
        <f>('kosten in EUR - Gemeente A'!F54)</f>
        <v>0</v>
      </c>
      <c r="K61" s="131">
        <f t="shared" si="76"/>
        <v>0</v>
      </c>
      <c r="L61" s="129">
        <f>('kosten in EUR - Gemeente A'!H54)</f>
        <v>0</v>
      </c>
      <c r="M61" s="130">
        <f>('kosten in EUR - Gemeente A'!I54)</f>
        <v>0</v>
      </c>
      <c r="N61" s="130">
        <f>('kosten in EUR - Gemeente A'!J54)</f>
        <v>0</v>
      </c>
      <c r="O61" s="131">
        <f t="shared" si="54"/>
        <v>0</v>
      </c>
      <c r="P61" s="129">
        <f>('kosten in EUR - Gemeente A'!L54)</f>
        <v>0</v>
      </c>
      <c r="Q61" s="130">
        <f>('kosten in EUR - Gemeente A'!M54)</f>
        <v>0</v>
      </c>
      <c r="R61" s="130">
        <f>('kosten in EUR - Gemeente A'!N54)</f>
        <v>0</v>
      </c>
      <c r="S61" s="131">
        <f t="shared" si="64"/>
        <v>0</v>
      </c>
      <c r="T61" s="130">
        <f>('kosten in EUR - Gemeente A'!P54)</f>
        <v>0</v>
      </c>
      <c r="U61" s="130">
        <f>('kosten in EUR - Gemeente A'!Q54)</f>
        <v>0</v>
      </c>
      <c r="V61" s="131">
        <f t="shared" si="65"/>
        <v>0</v>
      </c>
      <c r="W61" s="131">
        <f>('kosten in EUR - Gemeente A'!S54)</f>
        <v>13461.538461538463</v>
      </c>
      <c r="X61" s="132">
        <f t="shared" si="67"/>
        <v>13461.538461538463</v>
      </c>
      <c r="Y61" s="133"/>
      <c r="Z61" s="133">
        <f t="shared" si="6"/>
        <v>0</v>
      </c>
    </row>
    <row r="62" spans="1:26">
      <c r="A62" s="1" t="s">
        <v>42</v>
      </c>
      <c r="C62" s="136">
        <f>SUM(C58:C61)</f>
        <v>0</v>
      </c>
      <c r="D62" s="136">
        <f>SUM(D58:D61)</f>
        <v>44230.769230769234</v>
      </c>
      <c r="E62" s="133"/>
      <c r="F62" s="134">
        <f t="shared" ref="F62:J62" si="77">SUM(F58:F61)</f>
        <v>0</v>
      </c>
      <c r="G62" s="135">
        <f t="shared" si="77"/>
        <v>0</v>
      </c>
      <c r="H62" s="135">
        <f t="shared" si="77"/>
        <v>0</v>
      </c>
      <c r="I62" s="135">
        <f t="shared" ref="I62" si="78">SUM(I58:I61)</f>
        <v>0</v>
      </c>
      <c r="J62" s="135">
        <f t="shared" si="77"/>
        <v>0</v>
      </c>
      <c r="K62" s="136">
        <f t="shared" si="75"/>
        <v>0</v>
      </c>
      <c r="L62" s="134">
        <f t="shared" ref="L62:N62" si="79">SUM(L58:L61)</f>
        <v>0</v>
      </c>
      <c r="M62" s="135">
        <f t="shared" si="79"/>
        <v>0</v>
      </c>
      <c r="N62" s="135">
        <f t="shared" si="79"/>
        <v>0</v>
      </c>
      <c r="O62" s="136">
        <f t="shared" si="54"/>
        <v>0</v>
      </c>
      <c r="P62" s="134">
        <f t="shared" ref="P62:R62" si="80">SUM(P58:P61)</f>
        <v>0</v>
      </c>
      <c r="Q62" s="135">
        <f t="shared" si="80"/>
        <v>0</v>
      </c>
      <c r="R62" s="135">
        <f t="shared" si="80"/>
        <v>0</v>
      </c>
      <c r="S62" s="136">
        <f t="shared" si="64"/>
        <v>0</v>
      </c>
      <c r="T62" s="135">
        <f t="shared" ref="T62:U62" si="81">SUM(T58:T61)</f>
        <v>0</v>
      </c>
      <c r="U62" s="135">
        <f t="shared" si="81"/>
        <v>0</v>
      </c>
      <c r="V62" s="136">
        <f t="shared" si="65"/>
        <v>0</v>
      </c>
      <c r="W62" s="136">
        <f t="shared" ref="W62" si="82">SUM(W58:W61)</f>
        <v>44230.769230769234</v>
      </c>
      <c r="X62" s="137">
        <f t="shared" si="67"/>
        <v>44230.769230769234</v>
      </c>
      <c r="Y62" s="133"/>
      <c r="Z62" s="133">
        <f t="shared" si="6"/>
        <v>0</v>
      </c>
    </row>
    <row r="63" spans="1:26">
      <c r="A63" s="1" t="s">
        <v>43</v>
      </c>
      <c r="C63" s="136">
        <f>'V en W uitsplitsing'!B56+'V en W uitsplitsing'!C56</f>
        <v>0</v>
      </c>
      <c r="D63" s="492">
        <f>'V en W uitsplitsing'!I56*(alg!$B$13+alg!$B$14)</f>
        <v>3846.1538461538462</v>
      </c>
      <c r="E63" s="133"/>
      <c r="F63" s="134">
        <f>('kosten in EUR - Gemeente A'!B56)</f>
        <v>0</v>
      </c>
      <c r="G63" s="135">
        <f>('kosten in EUR - Gemeente A'!C56)</f>
        <v>0</v>
      </c>
      <c r="H63" s="135">
        <f>('kosten in EUR - Gemeente A'!D56)</f>
        <v>0</v>
      </c>
      <c r="I63" s="135">
        <f>('kosten in EUR - Gemeente A'!E56)</f>
        <v>0</v>
      </c>
      <c r="J63" s="135">
        <f>('kosten in EUR - Gemeente A'!F56)</f>
        <v>0</v>
      </c>
      <c r="K63" s="136">
        <f t="shared" si="75"/>
        <v>0</v>
      </c>
      <c r="L63" s="134">
        <f>('kosten in EUR - Gemeente A'!H56)</f>
        <v>0</v>
      </c>
      <c r="M63" s="135">
        <f>('kosten in EUR - Gemeente A'!I56)</f>
        <v>0</v>
      </c>
      <c r="N63" s="135">
        <f>('kosten in EUR - Gemeente A'!J56)</f>
        <v>0</v>
      </c>
      <c r="O63" s="136">
        <f t="shared" si="54"/>
        <v>0</v>
      </c>
      <c r="P63" s="134">
        <f>('kosten in EUR - Gemeente A'!L56)</f>
        <v>0</v>
      </c>
      <c r="Q63" s="135">
        <f>('kosten in EUR - Gemeente A'!M56)</f>
        <v>0</v>
      </c>
      <c r="R63" s="135">
        <f>('kosten in EUR - Gemeente A'!N56)</f>
        <v>0</v>
      </c>
      <c r="S63" s="136">
        <f t="shared" si="64"/>
        <v>0</v>
      </c>
      <c r="T63" s="135">
        <f>('kosten in EUR - Gemeente A'!P56)</f>
        <v>0</v>
      </c>
      <c r="U63" s="135">
        <f>('kosten in EUR - Gemeente A'!Q56)</f>
        <v>0</v>
      </c>
      <c r="V63" s="136">
        <f t="shared" si="65"/>
        <v>0</v>
      </c>
      <c r="W63" s="136">
        <f>('kosten in EUR - Gemeente A'!S56)</f>
        <v>3846.1538461538462</v>
      </c>
      <c r="X63" s="137">
        <f t="shared" si="67"/>
        <v>3846.1538461538462</v>
      </c>
      <c r="Y63" s="133"/>
      <c r="Z63" s="133">
        <f t="shared" si="6"/>
        <v>0</v>
      </c>
    </row>
    <row r="64" spans="1:26" outlineLevel="1">
      <c r="A64" s="1"/>
      <c r="B64" s="17" t="s">
        <v>232</v>
      </c>
      <c r="C64" s="492">
        <f>'V en W uitsplitsing'!B57+'V en W uitsplitsing'!C57</f>
        <v>12500</v>
      </c>
      <c r="D64" s="492">
        <f>'V en W uitsplitsing'!I57*(alg!$B$13+alg!$B$14)</f>
        <v>19230.76923076923</v>
      </c>
      <c r="E64" s="128"/>
      <c r="F64" s="129">
        <f>('kosten in EUR - Gemeente A'!B57)</f>
        <v>0</v>
      </c>
      <c r="G64" s="130">
        <f>('kosten in EUR - Gemeente A'!C57)</f>
        <v>0</v>
      </c>
      <c r="H64" s="130">
        <f>('kosten in EUR - Gemeente A'!D57)</f>
        <v>0</v>
      </c>
      <c r="I64" s="130">
        <f>('kosten in EUR - Gemeente A'!E57)</f>
        <v>0</v>
      </c>
      <c r="J64" s="130">
        <f>('kosten in EUR - Gemeente A'!F57)</f>
        <v>0</v>
      </c>
      <c r="K64" s="131">
        <f t="shared" ref="K64:K67" si="83">SUM(F64:J64)</f>
        <v>0</v>
      </c>
      <c r="L64" s="129">
        <f>('kosten in EUR - Gemeente A'!H57)</f>
        <v>0</v>
      </c>
      <c r="M64" s="130">
        <f>('kosten in EUR - Gemeente A'!I57)</f>
        <v>0</v>
      </c>
      <c r="N64" s="130">
        <f>('kosten in EUR - Gemeente A'!J57)</f>
        <v>0</v>
      </c>
      <c r="O64" s="131">
        <f t="shared" si="54"/>
        <v>0</v>
      </c>
      <c r="P64" s="129">
        <f>('kosten in EUR - Gemeente A'!L57)</f>
        <v>0</v>
      </c>
      <c r="Q64" s="130">
        <f>('kosten in EUR - Gemeente A'!M57)</f>
        <v>0</v>
      </c>
      <c r="R64" s="130">
        <f>('kosten in EUR - Gemeente A'!N57)</f>
        <v>0</v>
      </c>
      <c r="S64" s="136">
        <f t="shared" si="64"/>
        <v>0</v>
      </c>
      <c r="T64" s="130">
        <f>('kosten in EUR - Gemeente A'!P57)</f>
        <v>0</v>
      </c>
      <c r="U64" s="130">
        <f>('kosten in EUR - Gemeente A'!Q57)</f>
        <v>0</v>
      </c>
      <c r="V64" s="131">
        <f t="shared" si="65"/>
        <v>0</v>
      </c>
      <c r="W64" s="136">
        <f>('kosten in EUR - Gemeente A'!S57)</f>
        <v>31730.76923076923</v>
      </c>
      <c r="X64" s="132">
        <f t="shared" si="67"/>
        <v>31730.76923076923</v>
      </c>
      <c r="Y64" s="133"/>
      <c r="Z64" s="133">
        <f t="shared" si="6"/>
        <v>0</v>
      </c>
    </row>
    <row r="65" spans="1:26" outlineLevel="1">
      <c r="A65" s="1"/>
      <c r="B65" s="17" t="s">
        <v>235</v>
      </c>
      <c r="C65" s="492">
        <f>'V en W uitsplitsing'!B58+'V en W uitsplitsing'!C58</f>
        <v>12500</v>
      </c>
      <c r="D65" s="492">
        <f>'V en W uitsplitsing'!I58*(alg!$B$13+alg!$B$14)</f>
        <v>13461.538461538463</v>
      </c>
      <c r="E65" s="128"/>
      <c r="F65" s="129">
        <f>('kosten in EUR - Gemeente A'!B58)</f>
        <v>0</v>
      </c>
      <c r="G65" s="130">
        <f>('kosten in EUR - Gemeente A'!C58)</f>
        <v>0</v>
      </c>
      <c r="H65" s="130">
        <f>('kosten in EUR - Gemeente A'!D58)</f>
        <v>0</v>
      </c>
      <c r="I65" s="130">
        <f>('kosten in EUR - Gemeente A'!E58)</f>
        <v>0</v>
      </c>
      <c r="J65" s="130">
        <f>('kosten in EUR - Gemeente A'!F58)</f>
        <v>0</v>
      </c>
      <c r="K65" s="131">
        <f t="shared" si="83"/>
        <v>0</v>
      </c>
      <c r="L65" s="129">
        <f>('kosten in EUR - Gemeente A'!H58)</f>
        <v>0</v>
      </c>
      <c r="M65" s="130">
        <f>('kosten in EUR - Gemeente A'!I58)</f>
        <v>0</v>
      </c>
      <c r="N65" s="130">
        <f>('kosten in EUR - Gemeente A'!J58)</f>
        <v>0</v>
      </c>
      <c r="O65" s="131">
        <f t="shared" si="54"/>
        <v>0</v>
      </c>
      <c r="P65" s="129">
        <f>('kosten in EUR - Gemeente A'!L58)</f>
        <v>0</v>
      </c>
      <c r="Q65" s="130">
        <f>('kosten in EUR - Gemeente A'!M58)</f>
        <v>0</v>
      </c>
      <c r="R65" s="130">
        <f>('kosten in EUR - Gemeente A'!N58)</f>
        <v>0</v>
      </c>
      <c r="S65" s="136">
        <f t="shared" si="64"/>
        <v>0</v>
      </c>
      <c r="T65" s="130">
        <f>('kosten in EUR - Gemeente A'!P58)</f>
        <v>0</v>
      </c>
      <c r="U65" s="130">
        <f>('kosten in EUR - Gemeente A'!Q58)</f>
        <v>0</v>
      </c>
      <c r="V65" s="131">
        <f t="shared" si="65"/>
        <v>0</v>
      </c>
      <c r="W65" s="136">
        <f>('kosten in EUR - Gemeente A'!S58)</f>
        <v>25961.538461538461</v>
      </c>
      <c r="X65" s="132">
        <f t="shared" si="67"/>
        <v>25961.538461538461</v>
      </c>
      <c r="Y65" s="133"/>
      <c r="Z65" s="133">
        <f t="shared" si="6"/>
        <v>0</v>
      </c>
    </row>
    <row r="66" spans="1:26" outlineLevel="1">
      <c r="A66" s="1"/>
      <c r="B66" s="17" t="s">
        <v>319</v>
      </c>
      <c r="C66" s="492">
        <f>'V en W uitsplitsing'!B59+'V en W uitsplitsing'!C59</f>
        <v>0</v>
      </c>
      <c r="D66" s="492">
        <f>'V en W uitsplitsing'!I59*(alg!$B$13+alg!$B$14)</f>
        <v>0</v>
      </c>
      <c r="E66" s="128"/>
      <c r="F66" s="129">
        <f>('kosten in EUR - Gemeente A'!B59)</f>
        <v>0</v>
      </c>
      <c r="G66" s="130">
        <f>('kosten in EUR - Gemeente A'!C59)</f>
        <v>0</v>
      </c>
      <c r="H66" s="130">
        <f>('kosten in EUR - Gemeente A'!D59)</f>
        <v>0</v>
      </c>
      <c r="I66" s="130">
        <f>('kosten in EUR - Gemeente A'!E59)</f>
        <v>0</v>
      </c>
      <c r="J66" s="130">
        <f>('kosten in EUR - Gemeente A'!F59)</f>
        <v>0</v>
      </c>
      <c r="K66" s="131">
        <f t="shared" si="83"/>
        <v>0</v>
      </c>
      <c r="L66" s="129">
        <f>('kosten in EUR - Gemeente A'!H59)</f>
        <v>0</v>
      </c>
      <c r="M66" s="130">
        <f>('kosten in EUR - Gemeente A'!I59)</f>
        <v>0</v>
      </c>
      <c r="N66" s="130">
        <f>('kosten in EUR - Gemeente A'!J59)</f>
        <v>0</v>
      </c>
      <c r="O66" s="131">
        <f t="shared" si="54"/>
        <v>0</v>
      </c>
      <c r="P66" s="129">
        <f>('kosten in EUR - Gemeente A'!L59)</f>
        <v>0</v>
      </c>
      <c r="Q66" s="130">
        <f>('kosten in EUR - Gemeente A'!M59)</f>
        <v>0</v>
      </c>
      <c r="R66" s="130">
        <f>('kosten in EUR - Gemeente A'!N59)</f>
        <v>0</v>
      </c>
      <c r="S66" s="131">
        <f t="shared" si="64"/>
        <v>0</v>
      </c>
      <c r="T66" s="130">
        <f>('kosten in EUR - Gemeente A'!P59)</f>
        <v>0</v>
      </c>
      <c r="U66" s="130">
        <f>('kosten in EUR - Gemeente A'!Q59)</f>
        <v>0</v>
      </c>
      <c r="V66" s="131">
        <f t="shared" si="65"/>
        <v>0</v>
      </c>
      <c r="W66" s="136">
        <f>('kosten in EUR - Gemeente A'!S59)</f>
        <v>0</v>
      </c>
      <c r="X66" s="132">
        <f t="shared" si="67"/>
        <v>0</v>
      </c>
      <c r="Y66" s="133"/>
      <c r="Z66" s="133">
        <f t="shared" si="6"/>
        <v>0</v>
      </c>
    </row>
    <row r="67" spans="1:26" outlineLevel="1">
      <c r="A67" s="1"/>
      <c r="B67" s="17" t="s">
        <v>244</v>
      </c>
      <c r="C67" s="492">
        <f>'V en W uitsplitsing'!B60+'V en W uitsplitsing'!C60</f>
        <v>1000</v>
      </c>
      <c r="D67" s="492">
        <f>'V en W uitsplitsing'!I60*(alg!$B$13+alg!$B$14)</f>
        <v>15384.615384615385</v>
      </c>
      <c r="E67" s="128"/>
      <c r="F67" s="129">
        <f>('kosten in EUR - Gemeente A'!B60)</f>
        <v>0</v>
      </c>
      <c r="G67" s="130">
        <f>('kosten in EUR - Gemeente A'!C60)</f>
        <v>0</v>
      </c>
      <c r="H67" s="130">
        <f>('kosten in EUR - Gemeente A'!D60)</f>
        <v>0</v>
      </c>
      <c r="I67" s="130">
        <f>('kosten in EUR - Gemeente A'!E60)</f>
        <v>0</v>
      </c>
      <c r="J67" s="130">
        <f>('kosten in EUR - Gemeente A'!F60)</f>
        <v>0</v>
      </c>
      <c r="K67" s="131">
        <f t="shared" si="83"/>
        <v>0</v>
      </c>
      <c r="L67" s="129">
        <f>('kosten in EUR - Gemeente A'!H60)</f>
        <v>0</v>
      </c>
      <c r="M67" s="130">
        <f>('kosten in EUR - Gemeente A'!I60)</f>
        <v>0</v>
      </c>
      <c r="N67" s="130">
        <f>('kosten in EUR - Gemeente A'!J60)</f>
        <v>0</v>
      </c>
      <c r="O67" s="131">
        <f t="shared" si="54"/>
        <v>0</v>
      </c>
      <c r="P67" s="129">
        <f>('kosten in EUR - Gemeente A'!L60)</f>
        <v>0</v>
      </c>
      <c r="Q67" s="130">
        <f>('kosten in EUR - Gemeente A'!M60)</f>
        <v>0</v>
      </c>
      <c r="R67" s="130">
        <f>('kosten in EUR - Gemeente A'!N60)</f>
        <v>0</v>
      </c>
      <c r="S67" s="131">
        <f t="shared" si="64"/>
        <v>0</v>
      </c>
      <c r="T67" s="130">
        <f>('kosten in EUR - Gemeente A'!P60)</f>
        <v>0</v>
      </c>
      <c r="U67" s="130">
        <f>('kosten in EUR - Gemeente A'!Q60)</f>
        <v>0</v>
      </c>
      <c r="V67" s="131">
        <f t="shared" si="65"/>
        <v>0</v>
      </c>
      <c r="W67" s="131">
        <f>('kosten in EUR - Gemeente A'!S60)</f>
        <v>16384.615384615383</v>
      </c>
      <c r="X67" s="132">
        <f t="shared" si="67"/>
        <v>16384.615384615383</v>
      </c>
      <c r="Y67" s="133"/>
      <c r="Z67" s="133">
        <f t="shared" si="6"/>
        <v>0</v>
      </c>
    </row>
    <row r="68" spans="1:26">
      <c r="A68" s="1" t="s">
        <v>44</v>
      </c>
      <c r="C68" s="136">
        <f>SUM(C64:C67)</f>
        <v>26000</v>
      </c>
      <c r="D68" s="136">
        <f>SUM(D64:D67)</f>
        <v>48076.923076923078</v>
      </c>
      <c r="E68" s="133"/>
      <c r="F68" s="134">
        <f>SUM(F64:F67)</f>
        <v>0</v>
      </c>
      <c r="G68" s="135">
        <f t="shared" ref="G68:J68" si="84">SUM(G64:G67)</f>
        <v>0</v>
      </c>
      <c r="H68" s="135">
        <f t="shared" si="84"/>
        <v>0</v>
      </c>
      <c r="I68" s="135">
        <f t="shared" ref="I68" si="85">SUM(I64:I67)</f>
        <v>0</v>
      </c>
      <c r="J68" s="135">
        <f t="shared" si="84"/>
        <v>0</v>
      </c>
      <c r="K68" s="136">
        <f t="shared" si="75"/>
        <v>0</v>
      </c>
      <c r="L68" s="134">
        <f t="shared" ref="L68:N68" si="86">SUM(L64:L67)</f>
        <v>0</v>
      </c>
      <c r="M68" s="135">
        <f t="shared" si="86"/>
        <v>0</v>
      </c>
      <c r="N68" s="135">
        <f t="shared" si="86"/>
        <v>0</v>
      </c>
      <c r="O68" s="136">
        <f t="shared" si="54"/>
        <v>0</v>
      </c>
      <c r="P68" s="134">
        <f t="shared" ref="P68:U68" si="87">SUM(P64:P67)</f>
        <v>0</v>
      </c>
      <c r="Q68" s="135">
        <f t="shared" si="87"/>
        <v>0</v>
      </c>
      <c r="R68" s="135">
        <f t="shared" ref="R68" si="88">SUM(R64:R67)</f>
        <v>0</v>
      </c>
      <c r="S68" s="136">
        <f t="shared" si="64"/>
        <v>0</v>
      </c>
      <c r="T68" s="135">
        <f t="shared" si="87"/>
        <v>0</v>
      </c>
      <c r="U68" s="135">
        <f t="shared" si="87"/>
        <v>0</v>
      </c>
      <c r="V68" s="136">
        <f t="shared" si="65"/>
        <v>0</v>
      </c>
      <c r="W68" s="136">
        <f>SUM(W64:W67)</f>
        <v>74076.923076923063</v>
      </c>
      <c r="X68" s="137">
        <f t="shared" si="67"/>
        <v>74076.923076923063</v>
      </c>
      <c r="Y68" s="133"/>
      <c r="Z68" s="133">
        <f t="shared" si="6"/>
        <v>0</v>
      </c>
    </row>
    <row r="69" spans="1:26" outlineLevel="1">
      <c r="A69" s="1"/>
      <c r="B69" s="17" t="s">
        <v>251</v>
      </c>
      <c r="C69" s="492">
        <f>'V en W uitsplitsing'!B62+'V en W uitsplitsing'!C62</f>
        <v>62000</v>
      </c>
      <c r="D69" s="492">
        <f>'V en W uitsplitsing'!I62*(alg!$B$13+alg!$B$14)</f>
        <v>0</v>
      </c>
      <c r="E69" s="128"/>
      <c r="F69" s="129">
        <f>('kosten in EUR - Gemeente A'!B62)</f>
        <v>0</v>
      </c>
      <c r="G69" s="130">
        <f>('kosten in EUR - Gemeente A'!C62)</f>
        <v>0</v>
      </c>
      <c r="H69" s="130">
        <f>('kosten in EUR - Gemeente A'!D62)</f>
        <v>0</v>
      </c>
      <c r="I69" s="130">
        <f>('kosten in EUR - Gemeente A'!E62)</f>
        <v>0</v>
      </c>
      <c r="J69" s="130">
        <f>('kosten in EUR - Gemeente A'!F62)</f>
        <v>0</v>
      </c>
      <c r="K69" s="131">
        <f t="shared" ref="K69:K73" si="89">SUM(F69:J69)</f>
        <v>0</v>
      </c>
      <c r="L69" s="129">
        <f>('kosten in EUR - Gemeente A'!H62)</f>
        <v>0</v>
      </c>
      <c r="M69" s="130">
        <f>('kosten in EUR - Gemeente A'!I62)</f>
        <v>0</v>
      </c>
      <c r="N69" s="130">
        <f>('kosten in EUR - Gemeente A'!J62)</f>
        <v>0</v>
      </c>
      <c r="O69" s="131">
        <f t="shared" si="54"/>
        <v>0</v>
      </c>
      <c r="P69" s="129">
        <f>('kosten in EUR - Gemeente A'!L62)</f>
        <v>0</v>
      </c>
      <c r="Q69" s="130">
        <f>('kosten in EUR - Gemeente A'!M62)</f>
        <v>0</v>
      </c>
      <c r="R69" s="130">
        <f>('kosten in EUR - Gemeente A'!N62)</f>
        <v>0</v>
      </c>
      <c r="S69" s="131">
        <f t="shared" si="64"/>
        <v>0</v>
      </c>
      <c r="T69" s="130">
        <f>('kosten in EUR - Gemeente A'!P62)</f>
        <v>30000</v>
      </c>
      <c r="U69" s="130">
        <f>('kosten in EUR - Gemeente A'!Q62)</f>
        <v>32000</v>
      </c>
      <c r="V69" s="131">
        <f t="shared" si="65"/>
        <v>62000</v>
      </c>
      <c r="W69" s="131">
        <f>('kosten in EUR - Gemeente A'!S62)</f>
        <v>0</v>
      </c>
      <c r="X69" s="132">
        <f t="shared" si="67"/>
        <v>62000</v>
      </c>
      <c r="Y69" s="133"/>
      <c r="Z69" s="133">
        <f t="shared" si="6"/>
        <v>0</v>
      </c>
    </row>
    <row r="70" spans="1:26" outlineLevel="1">
      <c r="A70" s="1"/>
      <c r="B70" s="17" t="s">
        <v>271</v>
      </c>
      <c r="C70" s="492">
        <f>'V en W uitsplitsing'!B63+'V en W uitsplitsing'!C63</f>
        <v>15000</v>
      </c>
      <c r="D70" s="492">
        <f>'V en W uitsplitsing'!I63*(alg!$B$13+alg!$B$14)</f>
        <v>0</v>
      </c>
      <c r="E70" s="128"/>
      <c r="F70" s="129">
        <f>('kosten in EUR - Gemeente A'!B63)</f>
        <v>0</v>
      </c>
      <c r="G70" s="130">
        <f>('kosten in EUR - Gemeente A'!C63)</f>
        <v>0</v>
      </c>
      <c r="H70" s="130">
        <f>('kosten in EUR - Gemeente A'!D63)</f>
        <v>0</v>
      </c>
      <c r="I70" s="130">
        <f>('kosten in EUR - Gemeente A'!E63)</f>
        <v>0</v>
      </c>
      <c r="J70" s="130">
        <f>('kosten in EUR - Gemeente A'!F63)</f>
        <v>0</v>
      </c>
      <c r="K70" s="131">
        <f t="shared" si="89"/>
        <v>0</v>
      </c>
      <c r="L70" s="129">
        <f>('kosten in EUR - Gemeente A'!H63)</f>
        <v>0</v>
      </c>
      <c r="M70" s="130">
        <f>('kosten in EUR - Gemeente A'!I63)</f>
        <v>0</v>
      </c>
      <c r="N70" s="130">
        <f>('kosten in EUR - Gemeente A'!J63)</f>
        <v>0</v>
      </c>
      <c r="O70" s="131">
        <f t="shared" ref="O70:O87" si="90">SUM(L70:N70)</f>
        <v>0</v>
      </c>
      <c r="P70" s="129">
        <f>('kosten in EUR - Gemeente A'!L63)</f>
        <v>0</v>
      </c>
      <c r="Q70" s="130">
        <f>('kosten in EUR - Gemeente A'!M63)</f>
        <v>0</v>
      </c>
      <c r="R70" s="130">
        <f>('kosten in EUR - Gemeente A'!N63)</f>
        <v>0</v>
      </c>
      <c r="S70" s="131">
        <f t="shared" si="64"/>
        <v>0</v>
      </c>
      <c r="T70" s="130">
        <f>('kosten in EUR - Gemeente A'!P63)</f>
        <v>0</v>
      </c>
      <c r="U70" s="130">
        <f>('kosten in EUR - Gemeente A'!Q63)</f>
        <v>15000</v>
      </c>
      <c r="V70" s="131">
        <f t="shared" si="65"/>
        <v>15000</v>
      </c>
      <c r="W70" s="131">
        <f>('kosten in EUR - Gemeente A'!S63)</f>
        <v>0</v>
      </c>
      <c r="X70" s="132">
        <f t="shared" si="67"/>
        <v>15000</v>
      </c>
      <c r="Y70" s="133"/>
      <c r="Z70" s="133">
        <f t="shared" si="6"/>
        <v>0</v>
      </c>
    </row>
    <row r="71" spans="1:26" outlineLevel="1">
      <c r="A71" s="1"/>
      <c r="B71" s="17" t="s">
        <v>266</v>
      </c>
      <c r="C71" s="492">
        <f>'V en W uitsplitsing'!B64+'V en W uitsplitsing'!C64</f>
        <v>25000</v>
      </c>
      <c r="D71" s="492">
        <f>'V en W uitsplitsing'!I64*(alg!$B$13+alg!$B$14)</f>
        <v>0</v>
      </c>
      <c r="E71" s="128"/>
      <c r="F71" s="129">
        <f>('kosten in EUR - Gemeente A'!B64)</f>
        <v>0</v>
      </c>
      <c r="G71" s="130">
        <f>('kosten in EUR - Gemeente A'!C64)</f>
        <v>0</v>
      </c>
      <c r="H71" s="130">
        <f>('kosten in EUR - Gemeente A'!D64)</f>
        <v>0</v>
      </c>
      <c r="I71" s="130">
        <f>('kosten in EUR - Gemeente A'!E64)</f>
        <v>0</v>
      </c>
      <c r="J71" s="130">
        <f>('kosten in EUR - Gemeente A'!F64)</f>
        <v>0</v>
      </c>
      <c r="K71" s="131">
        <f t="shared" si="89"/>
        <v>0</v>
      </c>
      <c r="L71" s="129">
        <f>('kosten in EUR - Gemeente A'!H64)</f>
        <v>0</v>
      </c>
      <c r="M71" s="130">
        <f>('kosten in EUR - Gemeente A'!I64)</f>
        <v>0</v>
      </c>
      <c r="N71" s="130">
        <f>('kosten in EUR - Gemeente A'!J64)</f>
        <v>0</v>
      </c>
      <c r="O71" s="131">
        <f t="shared" si="90"/>
        <v>0</v>
      </c>
      <c r="P71" s="129">
        <f>('kosten in EUR - Gemeente A'!L64)</f>
        <v>0</v>
      </c>
      <c r="Q71" s="130">
        <f>('kosten in EUR - Gemeente A'!M64)</f>
        <v>0</v>
      </c>
      <c r="R71" s="130">
        <f>('kosten in EUR - Gemeente A'!N64)</f>
        <v>0</v>
      </c>
      <c r="S71" s="131">
        <f t="shared" si="64"/>
        <v>0</v>
      </c>
      <c r="T71" s="130">
        <f>('kosten in EUR - Gemeente A'!P64)</f>
        <v>12500</v>
      </c>
      <c r="U71" s="130">
        <f>('kosten in EUR - Gemeente A'!Q64)</f>
        <v>12500</v>
      </c>
      <c r="V71" s="131">
        <f t="shared" si="65"/>
        <v>25000</v>
      </c>
      <c r="W71" s="131">
        <f>('kosten in EUR - Gemeente A'!S64)</f>
        <v>0</v>
      </c>
      <c r="X71" s="132">
        <f t="shared" si="67"/>
        <v>25000</v>
      </c>
      <c r="Y71" s="133"/>
      <c r="Z71" s="133">
        <f t="shared" si="6"/>
        <v>0</v>
      </c>
    </row>
    <row r="72" spans="1:26" outlineLevel="1">
      <c r="A72" s="1"/>
      <c r="B72" s="17" t="s">
        <v>258</v>
      </c>
      <c r="C72" s="492">
        <f>'V en W uitsplitsing'!B65+'V en W uitsplitsing'!C65</f>
        <v>0</v>
      </c>
      <c r="D72" s="492">
        <f>'V en W uitsplitsing'!I65*(alg!$B$13+alg!$B$14)</f>
        <v>0</v>
      </c>
      <c r="E72" s="128"/>
      <c r="F72" s="129">
        <f>('kosten in EUR - Gemeente A'!B65)</f>
        <v>0</v>
      </c>
      <c r="G72" s="130">
        <f>('kosten in EUR - Gemeente A'!C65)</f>
        <v>0</v>
      </c>
      <c r="H72" s="130">
        <f>('kosten in EUR - Gemeente A'!D65)</f>
        <v>0</v>
      </c>
      <c r="I72" s="130">
        <f>('kosten in EUR - Gemeente A'!E65)</f>
        <v>0</v>
      </c>
      <c r="J72" s="130">
        <f>('kosten in EUR - Gemeente A'!F65)</f>
        <v>0</v>
      </c>
      <c r="K72" s="131">
        <f t="shared" si="89"/>
        <v>0</v>
      </c>
      <c r="L72" s="129">
        <f>('kosten in EUR - Gemeente A'!H65)</f>
        <v>0</v>
      </c>
      <c r="M72" s="130">
        <f>('kosten in EUR - Gemeente A'!I65)</f>
        <v>0</v>
      </c>
      <c r="N72" s="130">
        <f>('kosten in EUR - Gemeente A'!J65)</f>
        <v>0</v>
      </c>
      <c r="O72" s="131">
        <f t="shared" si="90"/>
        <v>0</v>
      </c>
      <c r="P72" s="129">
        <f>('kosten in EUR - Gemeente A'!L65)</f>
        <v>0</v>
      </c>
      <c r="Q72" s="130">
        <f>('kosten in EUR - Gemeente A'!M65)</f>
        <v>0</v>
      </c>
      <c r="R72" s="130">
        <f>('kosten in EUR - Gemeente A'!N65)</f>
        <v>0</v>
      </c>
      <c r="S72" s="131">
        <f t="shared" si="64"/>
        <v>0</v>
      </c>
      <c r="T72" s="130">
        <f>('kosten in EUR - Gemeente A'!P65)</f>
        <v>0</v>
      </c>
      <c r="U72" s="130">
        <f>('kosten in EUR - Gemeente A'!Q65)</f>
        <v>0</v>
      </c>
      <c r="V72" s="131">
        <f t="shared" si="65"/>
        <v>0</v>
      </c>
      <c r="W72" s="131">
        <f>('kosten in EUR - Gemeente A'!S65)</f>
        <v>0</v>
      </c>
      <c r="X72" s="132">
        <f t="shared" si="67"/>
        <v>0</v>
      </c>
      <c r="Y72" s="133"/>
      <c r="Z72" s="133">
        <f t="shared" si="6"/>
        <v>0</v>
      </c>
    </row>
    <row r="73" spans="1:26" outlineLevel="1">
      <c r="A73" s="1"/>
      <c r="B73" s="17" t="s">
        <v>263</v>
      </c>
      <c r="C73" s="492">
        <f>'V en W uitsplitsing'!B66+'V en W uitsplitsing'!C66</f>
        <v>22500</v>
      </c>
      <c r="D73" s="492">
        <f>'V en W uitsplitsing'!I66*(alg!$B$13+alg!$B$14)</f>
        <v>19807.692307692309</v>
      </c>
      <c r="E73" s="128"/>
      <c r="F73" s="129">
        <f>('kosten in EUR - Gemeente A'!B66)</f>
        <v>0</v>
      </c>
      <c r="G73" s="130">
        <f>('kosten in EUR - Gemeente A'!C66)</f>
        <v>0</v>
      </c>
      <c r="H73" s="130">
        <f>('kosten in EUR - Gemeente A'!D66)</f>
        <v>0</v>
      </c>
      <c r="I73" s="130">
        <f>('kosten in EUR - Gemeente A'!E66)</f>
        <v>0</v>
      </c>
      <c r="J73" s="130">
        <f>('kosten in EUR - Gemeente A'!F66)</f>
        <v>0</v>
      </c>
      <c r="K73" s="131">
        <f t="shared" si="89"/>
        <v>0</v>
      </c>
      <c r="L73" s="129">
        <f>('kosten in EUR - Gemeente A'!H66)</f>
        <v>0</v>
      </c>
      <c r="M73" s="130">
        <f>('kosten in EUR - Gemeente A'!I66)</f>
        <v>0</v>
      </c>
      <c r="N73" s="130">
        <f>('kosten in EUR - Gemeente A'!J66)</f>
        <v>0</v>
      </c>
      <c r="O73" s="131">
        <f t="shared" si="90"/>
        <v>0</v>
      </c>
      <c r="P73" s="129">
        <f>('kosten in EUR - Gemeente A'!L66)</f>
        <v>0</v>
      </c>
      <c r="Q73" s="130">
        <f>('kosten in EUR - Gemeente A'!M66)</f>
        <v>0</v>
      </c>
      <c r="R73" s="130">
        <f>('kosten in EUR - Gemeente A'!N66)</f>
        <v>0</v>
      </c>
      <c r="S73" s="131">
        <f t="shared" si="64"/>
        <v>0</v>
      </c>
      <c r="T73" s="130">
        <f>('kosten in EUR - Gemeente A'!P66)</f>
        <v>0</v>
      </c>
      <c r="U73" s="130">
        <f>('kosten in EUR - Gemeente A'!Q66)</f>
        <v>0</v>
      </c>
      <c r="V73" s="131">
        <f t="shared" si="65"/>
        <v>0</v>
      </c>
      <c r="W73" s="131">
        <f>('kosten in EUR - Gemeente A'!S66)</f>
        <v>42307.692307692312</v>
      </c>
      <c r="X73" s="132">
        <f t="shared" si="67"/>
        <v>42307.692307692312</v>
      </c>
      <c r="Y73" s="133"/>
      <c r="Z73" s="133">
        <f t="shared" si="6"/>
        <v>0</v>
      </c>
    </row>
    <row r="74" spans="1:26">
      <c r="A74" s="1" t="s">
        <v>482</v>
      </c>
      <c r="C74" s="136">
        <f>SUM(C69:C73)</f>
        <v>124500</v>
      </c>
      <c r="D74" s="136">
        <f>SUM(D69:D73)</f>
        <v>19807.692307692309</v>
      </c>
      <c r="E74" s="133"/>
      <c r="F74" s="134">
        <f>SUM(F69:F73)</f>
        <v>0</v>
      </c>
      <c r="G74" s="135">
        <f>SUM(G69:G73)</f>
        <v>0</v>
      </c>
      <c r="H74" s="135">
        <f>SUM(H69:H73)</f>
        <v>0</v>
      </c>
      <c r="I74" s="135">
        <f>SUM(I69:I73)</f>
        <v>0</v>
      </c>
      <c r="J74" s="135">
        <f>SUM(J69:J73)</f>
        <v>0</v>
      </c>
      <c r="K74" s="136">
        <f t="shared" si="75"/>
        <v>0</v>
      </c>
      <c r="L74" s="134">
        <f>SUM(L69:L73)</f>
        <v>0</v>
      </c>
      <c r="M74" s="135">
        <f>SUM(M69:M73)</f>
        <v>0</v>
      </c>
      <c r="N74" s="135">
        <f>SUM(N69:N73)</f>
        <v>0</v>
      </c>
      <c r="O74" s="136">
        <f t="shared" si="90"/>
        <v>0</v>
      </c>
      <c r="P74" s="134">
        <f>SUM(P69:P73)</f>
        <v>0</v>
      </c>
      <c r="Q74" s="135">
        <f>SUM(Q69:Q73)</f>
        <v>0</v>
      </c>
      <c r="R74" s="135">
        <f>SUM(R69:R73)</f>
        <v>0</v>
      </c>
      <c r="S74" s="136">
        <f t="shared" si="64"/>
        <v>0</v>
      </c>
      <c r="T74" s="135">
        <f>SUM(T69:T73)</f>
        <v>42500</v>
      </c>
      <c r="U74" s="135">
        <f>SUM(U69:U73)</f>
        <v>59500</v>
      </c>
      <c r="V74" s="136">
        <f t="shared" si="65"/>
        <v>102000</v>
      </c>
      <c r="W74" s="136">
        <f>SUM(W69:W73)</f>
        <v>42307.692307692312</v>
      </c>
      <c r="X74" s="137">
        <f t="shared" si="67"/>
        <v>144307.69230769231</v>
      </c>
      <c r="Y74" s="133"/>
      <c r="Z74" s="133">
        <f t="shared" si="6"/>
        <v>0</v>
      </c>
    </row>
    <row r="75" spans="1:26" outlineLevel="1">
      <c r="A75" s="1"/>
      <c r="B75" s="17" t="s">
        <v>288</v>
      </c>
      <c r="C75" s="492">
        <f>'V en W uitsplitsing'!B68+'V en W uitsplitsing'!C68</f>
        <v>55000</v>
      </c>
      <c r="D75" s="492">
        <f>'V en W uitsplitsing'!I68*(alg!$B$13+alg!$B$14)</f>
        <v>5769.2307692307695</v>
      </c>
      <c r="E75" s="128"/>
      <c r="F75" s="129">
        <f>('kosten in EUR - Gemeente A'!B68)</f>
        <v>5000</v>
      </c>
      <c r="G75" s="130">
        <f>('kosten in EUR - Gemeente A'!C68)</f>
        <v>5000</v>
      </c>
      <c r="H75" s="130">
        <f>('kosten in EUR - Gemeente A'!D68)</f>
        <v>5000</v>
      </c>
      <c r="I75" s="130">
        <f>('kosten in EUR - Gemeente A'!E68)</f>
        <v>5000</v>
      </c>
      <c r="J75" s="130">
        <f>('kosten in EUR - Gemeente A'!F68)</f>
        <v>5000</v>
      </c>
      <c r="K75" s="131">
        <f t="shared" ref="K75:K76" si="91">SUM(F75:J75)</f>
        <v>25000</v>
      </c>
      <c r="L75" s="129">
        <f>('kosten in EUR - Gemeente A'!H68)</f>
        <v>2500</v>
      </c>
      <c r="M75" s="130">
        <f>('kosten in EUR - Gemeente A'!I68)</f>
        <v>2500</v>
      </c>
      <c r="N75" s="130">
        <f>('kosten in EUR - Gemeente A'!J68)</f>
        <v>2500</v>
      </c>
      <c r="O75" s="131">
        <f t="shared" si="90"/>
        <v>7500</v>
      </c>
      <c r="P75" s="129">
        <f>('kosten in EUR - Gemeente A'!L68)</f>
        <v>2500</v>
      </c>
      <c r="Q75" s="130">
        <f>('kosten in EUR - Gemeente A'!M68)</f>
        <v>2500</v>
      </c>
      <c r="R75" s="130">
        <f>('kosten in EUR - Gemeente A'!N68)</f>
        <v>2500</v>
      </c>
      <c r="S75" s="131">
        <f t="shared" si="64"/>
        <v>7500</v>
      </c>
      <c r="T75" s="130">
        <f>('kosten in EUR - Gemeente A'!P68)</f>
        <v>0</v>
      </c>
      <c r="U75" s="130">
        <f>('kosten in EUR - Gemeente A'!Q68)</f>
        <v>0</v>
      </c>
      <c r="V75" s="131">
        <f t="shared" si="65"/>
        <v>0</v>
      </c>
      <c r="W75" s="131">
        <f>('kosten in EUR - Gemeente A'!S68)</f>
        <v>20769.230769230766</v>
      </c>
      <c r="X75" s="132">
        <f t="shared" si="67"/>
        <v>60769.230769230766</v>
      </c>
      <c r="Y75" s="133"/>
      <c r="Z75" s="133">
        <f t="shared" si="6"/>
        <v>0</v>
      </c>
    </row>
    <row r="76" spans="1:26" outlineLevel="1">
      <c r="A76" s="1"/>
      <c r="B76" s="17" t="s">
        <v>297</v>
      </c>
      <c r="C76" s="492">
        <f>'V en W uitsplitsing'!B69+'V en W uitsplitsing'!C69</f>
        <v>0</v>
      </c>
      <c r="D76" s="492">
        <f>'V en W uitsplitsing'!I69*(alg!$B$13+alg!$B$14)</f>
        <v>3846.1538461538462</v>
      </c>
      <c r="E76" s="128"/>
      <c r="F76" s="129">
        <f>('kosten in EUR - Gemeente A'!B69)</f>
        <v>0</v>
      </c>
      <c r="G76" s="130">
        <f>('kosten in EUR - Gemeente A'!C69)</f>
        <v>0</v>
      </c>
      <c r="H76" s="130">
        <f>('kosten in EUR - Gemeente A'!D69)</f>
        <v>0</v>
      </c>
      <c r="I76" s="130">
        <f>('kosten in EUR - Gemeente A'!E69)</f>
        <v>0</v>
      </c>
      <c r="J76" s="130">
        <f>('kosten in EUR - Gemeente A'!F69)</f>
        <v>0</v>
      </c>
      <c r="K76" s="131">
        <f t="shared" si="91"/>
        <v>0</v>
      </c>
      <c r="L76" s="129">
        <f>('kosten in EUR - Gemeente A'!H69)</f>
        <v>0</v>
      </c>
      <c r="M76" s="130">
        <f>('kosten in EUR - Gemeente A'!I69)</f>
        <v>0</v>
      </c>
      <c r="N76" s="130">
        <f>('kosten in EUR - Gemeente A'!J69)</f>
        <v>0</v>
      </c>
      <c r="O76" s="131">
        <f t="shared" si="90"/>
        <v>0</v>
      </c>
      <c r="P76" s="129">
        <f>('kosten in EUR - Gemeente A'!L69)</f>
        <v>0</v>
      </c>
      <c r="Q76" s="130">
        <f>('kosten in EUR - Gemeente A'!M69)</f>
        <v>0</v>
      </c>
      <c r="R76" s="130">
        <f>('kosten in EUR - Gemeente A'!N69)</f>
        <v>0</v>
      </c>
      <c r="S76" s="131">
        <f t="shared" si="64"/>
        <v>0</v>
      </c>
      <c r="T76" s="130">
        <f>('kosten in EUR - Gemeente A'!P69)</f>
        <v>0</v>
      </c>
      <c r="U76" s="130">
        <f>('kosten in EUR - Gemeente A'!Q69)</f>
        <v>0</v>
      </c>
      <c r="V76" s="131">
        <f t="shared" si="65"/>
        <v>0</v>
      </c>
      <c r="W76" s="131">
        <f>('kosten in EUR - Gemeente A'!S69)</f>
        <v>3846.1538461538462</v>
      </c>
      <c r="X76" s="132">
        <f t="shared" si="67"/>
        <v>3846.1538461538462</v>
      </c>
      <c r="Y76" s="133"/>
      <c r="Z76" s="133">
        <f t="shared" si="6"/>
        <v>0</v>
      </c>
    </row>
    <row r="77" spans="1:26">
      <c r="A77" s="1" t="s">
        <v>483</v>
      </c>
      <c r="C77" s="136">
        <f>SUM(C75:C76)</f>
        <v>55000</v>
      </c>
      <c r="D77" s="136">
        <f>SUM(D75:D76)</f>
        <v>9615.3846153846152</v>
      </c>
      <c r="E77" s="133"/>
      <c r="F77" s="134">
        <f>SUM(F75:F76)</f>
        <v>5000</v>
      </c>
      <c r="G77" s="135">
        <f t="shared" ref="G77:J77" si="92">SUM(G75:G76)</f>
        <v>5000</v>
      </c>
      <c r="H77" s="135">
        <f t="shared" si="92"/>
        <v>5000</v>
      </c>
      <c r="I77" s="135">
        <f t="shared" ref="I77" si="93">SUM(I75:I76)</f>
        <v>5000</v>
      </c>
      <c r="J77" s="135">
        <f t="shared" si="92"/>
        <v>5000</v>
      </c>
      <c r="K77" s="136">
        <f t="shared" si="75"/>
        <v>25000</v>
      </c>
      <c r="L77" s="134">
        <f t="shared" ref="L77:N77" si="94">SUM(L75:L76)</f>
        <v>2500</v>
      </c>
      <c r="M77" s="135">
        <f t="shared" si="94"/>
        <v>2500</v>
      </c>
      <c r="N77" s="135">
        <f t="shared" si="94"/>
        <v>2500</v>
      </c>
      <c r="O77" s="136">
        <f t="shared" si="90"/>
        <v>7500</v>
      </c>
      <c r="P77" s="134">
        <f t="shared" ref="P77:U77" si="95">SUM(P75:P76)</f>
        <v>2500</v>
      </c>
      <c r="Q77" s="135">
        <f t="shared" si="95"/>
        <v>2500</v>
      </c>
      <c r="R77" s="135">
        <f t="shared" ref="R77" si="96">SUM(R75:R76)</f>
        <v>2500</v>
      </c>
      <c r="S77" s="136">
        <f t="shared" si="64"/>
        <v>7500</v>
      </c>
      <c r="T77" s="135">
        <f t="shared" si="95"/>
        <v>0</v>
      </c>
      <c r="U77" s="135">
        <f t="shared" si="95"/>
        <v>0</v>
      </c>
      <c r="V77" s="136">
        <f t="shared" si="65"/>
        <v>0</v>
      </c>
      <c r="W77" s="300">
        <f t="shared" ref="W77" si="97">SUM(W75:W76)</f>
        <v>24615.384615384613</v>
      </c>
      <c r="X77" s="137">
        <f t="shared" si="67"/>
        <v>64615.38461538461</v>
      </c>
      <c r="Y77" s="133"/>
      <c r="Z77" s="133">
        <f t="shared" ref="Z77:Z99" si="98">X77-C77-D77</f>
        <v>0</v>
      </c>
    </row>
    <row r="78" spans="1:26">
      <c r="A78" s="1" t="s">
        <v>47</v>
      </c>
      <c r="C78" s="136">
        <f>'V en W uitsplitsing'!B71+'V en W uitsplitsing'!C71</f>
        <v>0</v>
      </c>
      <c r="D78" s="492">
        <f>'V en W uitsplitsing'!I71*(alg!$B$13+alg!$B$14)</f>
        <v>576.92307692307691</v>
      </c>
      <c r="E78" s="133"/>
      <c r="F78" s="134">
        <f>('kosten in EUR - Gemeente A'!B71)</f>
        <v>0</v>
      </c>
      <c r="G78" s="135">
        <f>('kosten in EUR - Gemeente A'!C71)</f>
        <v>0</v>
      </c>
      <c r="H78" s="135">
        <f>('kosten in EUR - Gemeente A'!D71)</f>
        <v>0</v>
      </c>
      <c r="I78" s="135">
        <f>('kosten in EUR - Gemeente A'!E71)</f>
        <v>0</v>
      </c>
      <c r="J78" s="135">
        <f>('kosten in EUR - Gemeente A'!F71)</f>
        <v>0</v>
      </c>
      <c r="K78" s="136">
        <f t="shared" ref="K78:K80" si="99">SUM(F78:J78)</f>
        <v>0</v>
      </c>
      <c r="L78" s="134">
        <f>('kosten in EUR - Gemeente A'!H71)</f>
        <v>0</v>
      </c>
      <c r="M78" s="135">
        <f>('kosten in EUR - Gemeente A'!I71)</f>
        <v>0</v>
      </c>
      <c r="N78" s="135">
        <f>('kosten in EUR - Gemeente A'!J71)</f>
        <v>0</v>
      </c>
      <c r="O78" s="136">
        <f t="shared" si="90"/>
        <v>0</v>
      </c>
      <c r="P78" s="134">
        <f>('kosten in EUR - Gemeente A'!L71)</f>
        <v>0</v>
      </c>
      <c r="Q78" s="135">
        <f>('kosten in EUR - Gemeente A'!M71)</f>
        <v>0</v>
      </c>
      <c r="R78" s="135">
        <f>('kosten in EUR - Gemeente A'!N71)</f>
        <v>0</v>
      </c>
      <c r="S78" s="136">
        <f t="shared" si="64"/>
        <v>0</v>
      </c>
      <c r="T78" s="135">
        <f>('kosten in EUR - Gemeente A'!P71)</f>
        <v>0</v>
      </c>
      <c r="U78" s="135">
        <f>('kosten in EUR - Gemeente A'!Q71)</f>
        <v>0</v>
      </c>
      <c r="V78" s="136">
        <f t="shared" si="65"/>
        <v>0</v>
      </c>
      <c r="W78" s="300">
        <f>('kosten in EUR - Gemeente A'!S71)</f>
        <v>576.92307692307691</v>
      </c>
      <c r="X78" s="137">
        <f t="shared" si="67"/>
        <v>576.92307692307691</v>
      </c>
      <c r="Y78" s="133"/>
      <c r="Z78" s="133">
        <f t="shared" si="98"/>
        <v>0</v>
      </c>
    </row>
    <row r="79" spans="1:26" outlineLevel="1">
      <c r="A79" s="1"/>
      <c r="B79" s="17" t="s">
        <v>313</v>
      </c>
      <c r="C79" s="492">
        <f>'V en W uitsplitsing'!B72+'V en W uitsplitsing'!C72</f>
        <v>0</v>
      </c>
      <c r="D79" s="492">
        <f>'V en W uitsplitsing'!I72*(alg!$B$13+alg!$B$14)</f>
        <v>15384.615384615385</v>
      </c>
      <c r="E79" s="128"/>
      <c r="F79" s="129">
        <f>('kosten in EUR - Gemeente A'!B72)</f>
        <v>0</v>
      </c>
      <c r="G79" s="130">
        <f>('kosten in EUR - Gemeente A'!C72)</f>
        <v>0</v>
      </c>
      <c r="H79" s="130">
        <f>('kosten in EUR - Gemeente A'!D72)</f>
        <v>0</v>
      </c>
      <c r="I79" s="130">
        <f>('kosten in EUR - Gemeente A'!E72)</f>
        <v>0</v>
      </c>
      <c r="J79" s="130">
        <f>('kosten in EUR - Gemeente A'!F72)</f>
        <v>0</v>
      </c>
      <c r="K79" s="131">
        <f t="shared" si="99"/>
        <v>0</v>
      </c>
      <c r="L79" s="129">
        <f>('kosten in EUR - Gemeente A'!H72)</f>
        <v>0</v>
      </c>
      <c r="M79" s="130">
        <f>('kosten in EUR - Gemeente A'!I72)</f>
        <v>0</v>
      </c>
      <c r="N79" s="130">
        <f>('kosten in EUR - Gemeente A'!J72)</f>
        <v>0</v>
      </c>
      <c r="O79" s="131">
        <f t="shared" si="90"/>
        <v>0</v>
      </c>
      <c r="P79" s="129">
        <f>('kosten in EUR - Gemeente A'!L72)</f>
        <v>0</v>
      </c>
      <c r="Q79" s="130">
        <f>('kosten in EUR - Gemeente A'!M72)</f>
        <v>0</v>
      </c>
      <c r="R79" s="130">
        <f>('kosten in EUR - Gemeente A'!N72)</f>
        <v>0</v>
      </c>
      <c r="S79" s="131">
        <f t="shared" si="64"/>
        <v>0</v>
      </c>
      <c r="T79" s="130">
        <f>('kosten in EUR - Gemeente A'!P72)</f>
        <v>0</v>
      </c>
      <c r="U79" s="130">
        <f>('kosten in EUR - Gemeente A'!Q72)</f>
        <v>0</v>
      </c>
      <c r="V79" s="131">
        <f t="shared" si="65"/>
        <v>0</v>
      </c>
      <c r="W79" s="131">
        <f>('kosten in EUR - Gemeente A'!S72)</f>
        <v>15384.615384615385</v>
      </c>
      <c r="X79" s="132">
        <f t="shared" si="67"/>
        <v>15384.615384615385</v>
      </c>
      <c r="Y79" s="133"/>
      <c r="Z79" s="133">
        <f t="shared" si="98"/>
        <v>0</v>
      </c>
    </row>
    <row r="80" spans="1:26" outlineLevel="1">
      <c r="A80" s="1"/>
      <c r="B80" s="17" t="s">
        <v>328</v>
      </c>
      <c r="C80" s="492">
        <f>'V en W uitsplitsing'!B73+'V en W uitsplitsing'!C73</f>
        <v>0</v>
      </c>
      <c r="D80" s="492">
        <f>'V en W uitsplitsing'!I73*(alg!$B$13+alg!$B$14)</f>
        <v>1538.4615384615386</v>
      </c>
      <c r="E80" s="128"/>
      <c r="F80" s="129">
        <f>('kosten in EUR - Gemeente A'!B73)</f>
        <v>0</v>
      </c>
      <c r="G80" s="130">
        <f>('kosten in EUR - Gemeente A'!C73)</f>
        <v>0</v>
      </c>
      <c r="H80" s="130">
        <f>('kosten in EUR - Gemeente A'!D73)</f>
        <v>0</v>
      </c>
      <c r="I80" s="130">
        <f>('kosten in EUR - Gemeente A'!E73)</f>
        <v>0</v>
      </c>
      <c r="J80" s="130">
        <f>('kosten in EUR - Gemeente A'!F73)</f>
        <v>0</v>
      </c>
      <c r="K80" s="131">
        <f t="shared" si="99"/>
        <v>0</v>
      </c>
      <c r="L80" s="129">
        <f>('kosten in EUR - Gemeente A'!H73)</f>
        <v>0</v>
      </c>
      <c r="M80" s="130">
        <f>('kosten in EUR - Gemeente A'!I73)</f>
        <v>0</v>
      </c>
      <c r="N80" s="130">
        <f>('kosten in EUR - Gemeente A'!J73)</f>
        <v>0</v>
      </c>
      <c r="O80" s="131">
        <f t="shared" si="90"/>
        <v>0</v>
      </c>
      <c r="P80" s="129">
        <f>('kosten in EUR - Gemeente A'!L73)</f>
        <v>0</v>
      </c>
      <c r="Q80" s="130">
        <f>('kosten in EUR - Gemeente A'!M73)</f>
        <v>0</v>
      </c>
      <c r="R80" s="130">
        <f>('kosten in EUR - Gemeente A'!N73)</f>
        <v>0</v>
      </c>
      <c r="S80" s="131">
        <f t="shared" si="64"/>
        <v>0</v>
      </c>
      <c r="T80" s="130">
        <f>('kosten in EUR - Gemeente A'!P73)</f>
        <v>0</v>
      </c>
      <c r="U80" s="130">
        <f>('kosten in EUR - Gemeente A'!Q73)</f>
        <v>0</v>
      </c>
      <c r="V80" s="131">
        <f t="shared" si="65"/>
        <v>0</v>
      </c>
      <c r="W80" s="131">
        <f>('kosten in EUR - Gemeente A'!S73)</f>
        <v>1538.4615384615386</v>
      </c>
      <c r="X80" s="132">
        <f t="shared" si="67"/>
        <v>1538.4615384615386</v>
      </c>
      <c r="Y80" s="133"/>
      <c r="Z80" s="133">
        <f t="shared" si="98"/>
        <v>0</v>
      </c>
    </row>
    <row r="81" spans="1:26">
      <c r="A81" s="1" t="s">
        <v>484</v>
      </c>
      <c r="C81" s="136">
        <f>SUM(C79:C80)</f>
        <v>0</v>
      </c>
      <c r="D81" s="136">
        <f>SUM(D79:D80)</f>
        <v>16923.076923076922</v>
      </c>
      <c r="E81" s="133"/>
      <c r="F81" s="134">
        <f>SUM(F79:F80)</f>
        <v>0</v>
      </c>
      <c r="G81" s="135">
        <f t="shared" ref="G81:J81" si="100">SUM(G79:G80)</f>
        <v>0</v>
      </c>
      <c r="H81" s="135">
        <f t="shared" si="100"/>
        <v>0</v>
      </c>
      <c r="I81" s="135">
        <f t="shared" ref="I81" si="101">SUM(I79:I80)</f>
        <v>0</v>
      </c>
      <c r="J81" s="135">
        <f t="shared" si="100"/>
        <v>0</v>
      </c>
      <c r="K81" s="136">
        <f t="shared" si="75"/>
        <v>0</v>
      </c>
      <c r="L81" s="134">
        <f t="shared" ref="L81:N81" si="102">SUM(L79:L80)</f>
        <v>0</v>
      </c>
      <c r="M81" s="135">
        <f t="shared" si="102"/>
        <v>0</v>
      </c>
      <c r="N81" s="135">
        <f t="shared" si="102"/>
        <v>0</v>
      </c>
      <c r="O81" s="136">
        <f t="shared" si="90"/>
        <v>0</v>
      </c>
      <c r="P81" s="134">
        <f t="shared" ref="P81:W81" si="103">SUM(P79:P80)</f>
        <v>0</v>
      </c>
      <c r="Q81" s="135">
        <f t="shared" si="103"/>
        <v>0</v>
      </c>
      <c r="R81" s="135">
        <f t="shared" ref="R81" si="104">SUM(R79:R80)</f>
        <v>0</v>
      </c>
      <c r="S81" s="136">
        <f t="shared" si="64"/>
        <v>0</v>
      </c>
      <c r="T81" s="135">
        <f t="shared" si="103"/>
        <v>0</v>
      </c>
      <c r="U81" s="135">
        <f t="shared" si="103"/>
        <v>0</v>
      </c>
      <c r="V81" s="136">
        <f t="shared" si="65"/>
        <v>0</v>
      </c>
      <c r="W81" s="135">
        <f t="shared" si="103"/>
        <v>16923.076923076922</v>
      </c>
      <c r="X81" s="137">
        <f t="shared" si="67"/>
        <v>16923.076923076922</v>
      </c>
      <c r="Y81" s="133"/>
      <c r="Z81" s="133">
        <f t="shared" si="98"/>
        <v>0</v>
      </c>
    </row>
    <row r="82" spans="1:26" outlineLevel="1">
      <c r="A82" s="1"/>
      <c r="B82" s="17" t="str">
        <f>B21</f>
        <v>Vrije Rubriek 1</v>
      </c>
      <c r="C82" s="492">
        <f>'V en W uitsplitsing'!B75+'V en W uitsplitsing'!C75</f>
        <v>0</v>
      </c>
      <c r="D82" s="492">
        <f>'V en W uitsplitsing'!I75*(alg!$B$13+alg!$B$14)</f>
        <v>0</v>
      </c>
      <c r="E82" s="128"/>
      <c r="F82" s="129">
        <f>('kosten in EUR - Gemeente A'!B75)</f>
        <v>0</v>
      </c>
      <c r="G82" s="130">
        <f>('kosten in EUR - Gemeente A'!C75)</f>
        <v>0</v>
      </c>
      <c r="H82" s="130">
        <f>('kosten in EUR - Gemeente A'!D75)</f>
        <v>0</v>
      </c>
      <c r="I82" s="130">
        <f>('kosten in EUR - Gemeente A'!E75)</f>
        <v>0</v>
      </c>
      <c r="J82" s="130">
        <f>('kosten in EUR - Gemeente A'!F75)</f>
        <v>0</v>
      </c>
      <c r="K82" s="131">
        <f t="shared" ref="K82:K83" si="105">SUM(F82:J82)</f>
        <v>0</v>
      </c>
      <c r="L82" s="129">
        <f>('kosten in EUR - Gemeente A'!H75)</f>
        <v>0</v>
      </c>
      <c r="M82" s="130">
        <f>('kosten in EUR - Gemeente A'!I75)</f>
        <v>0</v>
      </c>
      <c r="N82" s="130">
        <f>('kosten in EUR - Gemeente A'!J75)</f>
        <v>0</v>
      </c>
      <c r="O82" s="131">
        <f t="shared" si="90"/>
        <v>0</v>
      </c>
      <c r="P82" s="129">
        <f>('kosten in EUR - Gemeente A'!L75)</f>
        <v>0</v>
      </c>
      <c r="Q82" s="130">
        <f>('kosten in EUR - Gemeente A'!M75)</f>
        <v>0</v>
      </c>
      <c r="R82" s="130">
        <f>('kosten in EUR - Gemeente A'!N75)</f>
        <v>0</v>
      </c>
      <c r="S82" s="131">
        <f t="shared" si="64"/>
        <v>0</v>
      </c>
      <c r="T82" s="130">
        <f>('kosten in EUR - Gemeente A'!P75)</f>
        <v>0</v>
      </c>
      <c r="U82" s="130">
        <f>('kosten in EUR - Gemeente A'!Q75)</f>
        <v>0</v>
      </c>
      <c r="V82" s="131">
        <f t="shared" si="65"/>
        <v>0</v>
      </c>
      <c r="W82" s="131">
        <f>('kosten in EUR - Gemeente A'!S75)</f>
        <v>0</v>
      </c>
      <c r="X82" s="132">
        <f t="shared" si="67"/>
        <v>0</v>
      </c>
      <c r="Y82" s="133"/>
      <c r="Z82" s="133">
        <f t="shared" si="98"/>
        <v>0</v>
      </c>
    </row>
    <row r="83" spans="1:26" outlineLevel="1">
      <c r="A83" s="1"/>
      <c r="B83" s="17" t="str">
        <f>B22</f>
        <v>Vrije Rubriek 1 overig</v>
      </c>
      <c r="C83" s="492">
        <f>'V en W uitsplitsing'!B76+'V en W uitsplitsing'!C76</f>
        <v>0</v>
      </c>
      <c r="D83" s="492">
        <f>'V en W uitsplitsing'!I76*(alg!$B$13+alg!$B$14)</f>
        <v>0</v>
      </c>
      <c r="E83" s="128"/>
      <c r="F83" s="129">
        <f>('kosten in EUR - Gemeente A'!B76)</f>
        <v>0</v>
      </c>
      <c r="G83" s="130">
        <f>('kosten in EUR - Gemeente A'!C76)</f>
        <v>0</v>
      </c>
      <c r="H83" s="130">
        <f>('kosten in EUR - Gemeente A'!D76)</f>
        <v>0</v>
      </c>
      <c r="I83" s="130">
        <f>('kosten in EUR - Gemeente A'!E76)</f>
        <v>0</v>
      </c>
      <c r="J83" s="130">
        <f>('kosten in EUR - Gemeente A'!F76)</f>
        <v>0</v>
      </c>
      <c r="K83" s="131">
        <f t="shared" si="105"/>
        <v>0</v>
      </c>
      <c r="L83" s="129">
        <f>('kosten in EUR - Gemeente A'!H76)</f>
        <v>0</v>
      </c>
      <c r="M83" s="130">
        <f>('kosten in EUR - Gemeente A'!I76)</f>
        <v>0</v>
      </c>
      <c r="N83" s="130">
        <f>('kosten in EUR - Gemeente A'!J76)</f>
        <v>0</v>
      </c>
      <c r="O83" s="131">
        <f t="shared" si="90"/>
        <v>0</v>
      </c>
      <c r="P83" s="129">
        <f>('kosten in EUR - Gemeente A'!L76)</f>
        <v>0</v>
      </c>
      <c r="Q83" s="130">
        <f>('kosten in EUR - Gemeente A'!M76)</f>
        <v>0</v>
      </c>
      <c r="R83" s="130">
        <f>('kosten in EUR - Gemeente A'!N76)</f>
        <v>0</v>
      </c>
      <c r="S83" s="131">
        <f t="shared" si="64"/>
        <v>0</v>
      </c>
      <c r="T83" s="130">
        <f>('kosten in EUR - Gemeente A'!P76)</f>
        <v>0</v>
      </c>
      <c r="U83" s="130">
        <f>('kosten in EUR - Gemeente A'!Q76)</f>
        <v>0</v>
      </c>
      <c r="V83" s="131">
        <f t="shared" si="65"/>
        <v>0</v>
      </c>
      <c r="W83" s="131">
        <f>('kosten in EUR - Gemeente A'!S76)</f>
        <v>0</v>
      </c>
      <c r="X83" s="132">
        <f t="shared" si="67"/>
        <v>0</v>
      </c>
      <c r="Y83" s="133"/>
      <c r="Z83" s="133">
        <f t="shared" si="98"/>
        <v>0</v>
      </c>
    </row>
    <row r="84" spans="1:26">
      <c r="A84" s="1" t="s">
        <v>485</v>
      </c>
      <c r="C84" s="137">
        <f>SUM(C82:C83)</f>
        <v>0</v>
      </c>
      <c r="D84" s="137">
        <f>SUM(D82:D83)</f>
        <v>0</v>
      </c>
      <c r="E84" s="133"/>
      <c r="F84" s="134">
        <f>SUM(F82:F83)</f>
        <v>0</v>
      </c>
      <c r="G84" s="135">
        <f t="shared" ref="G84:J84" si="106">SUM(G82:G83)</f>
        <v>0</v>
      </c>
      <c r="H84" s="135">
        <f t="shared" si="106"/>
        <v>0</v>
      </c>
      <c r="I84" s="135">
        <f t="shared" ref="I84" si="107">SUM(I82:I83)</f>
        <v>0</v>
      </c>
      <c r="J84" s="135">
        <f t="shared" si="106"/>
        <v>0</v>
      </c>
      <c r="K84" s="136">
        <f t="shared" si="75"/>
        <v>0</v>
      </c>
      <c r="L84" s="134">
        <f t="shared" ref="L84:N84" si="108">SUM(L82:L83)</f>
        <v>0</v>
      </c>
      <c r="M84" s="135">
        <f t="shared" si="108"/>
        <v>0</v>
      </c>
      <c r="N84" s="135">
        <f t="shared" si="108"/>
        <v>0</v>
      </c>
      <c r="O84" s="136">
        <f t="shared" si="90"/>
        <v>0</v>
      </c>
      <c r="P84" s="134">
        <f t="shared" ref="P84:U84" si="109">SUM(P82:P83)</f>
        <v>0</v>
      </c>
      <c r="Q84" s="135">
        <f t="shared" si="109"/>
        <v>0</v>
      </c>
      <c r="R84" s="135">
        <f t="shared" ref="R84" si="110">SUM(R82:R83)</f>
        <v>0</v>
      </c>
      <c r="S84" s="136">
        <f t="shared" si="64"/>
        <v>0</v>
      </c>
      <c r="T84" s="135">
        <f t="shared" si="109"/>
        <v>0</v>
      </c>
      <c r="U84" s="135">
        <f t="shared" si="109"/>
        <v>0</v>
      </c>
      <c r="V84" s="136">
        <f t="shared" si="65"/>
        <v>0</v>
      </c>
      <c r="W84" s="136">
        <f t="shared" ref="W84" si="111">SUM(W82:W83)</f>
        <v>0</v>
      </c>
      <c r="X84" s="137">
        <f t="shared" si="67"/>
        <v>0</v>
      </c>
      <c r="Y84" s="133"/>
      <c r="Z84" s="133">
        <f t="shared" si="98"/>
        <v>0</v>
      </c>
    </row>
    <row r="85" spans="1:26" outlineLevel="1">
      <c r="A85" s="1"/>
      <c r="B85" s="17" t="str">
        <f>B24</f>
        <v>Vrije Rubriek 2</v>
      </c>
      <c r="C85" s="492">
        <f>'V en W uitsplitsing'!B78+'V en W uitsplitsing'!C78</f>
        <v>0</v>
      </c>
      <c r="D85" s="492">
        <f>'V en W uitsplitsing'!I78*(alg!$B$13+alg!$B$14)</f>
        <v>0</v>
      </c>
      <c r="E85" s="128"/>
      <c r="F85" s="129">
        <f>('kosten in EUR - Gemeente A'!B78)</f>
        <v>0</v>
      </c>
      <c r="G85" s="130">
        <f>('kosten in EUR - Gemeente A'!C78)</f>
        <v>0</v>
      </c>
      <c r="H85" s="130">
        <f>('kosten in EUR - Gemeente A'!D78)</f>
        <v>0</v>
      </c>
      <c r="I85" s="130">
        <f>('kosten in EUR - Gemeente A'!E78)</f>
        <v>0</v>
      </c>
      <c r="J85" s="130">
        <f>('kosten in EUR - Gemeente A'!F78)</f>
        <v>0</v>
      </c>
      <c r="K85" s="131">
        <f t="shared" ref="K85:K86" si="112">SUM(F85:J85)</f>
        <v>0</v>
      </c>
      <c r="L85" s="129">
        <f>('kosten in EUR - Gemeente A'!H78)</f>
        <v>0</v>
      </c>
      <c r="M85" s="130">
        <f>('kosten in EUR - Gemeente A'!I78)</f>
        <v>0</v>
      </c>
      <c r="N85" s="130">
        <f>('kosten in EUR - Gemeente A'!J78)</f>
        <v>0</v>
      </c>
      <c r="O85" s="131">
        <f t="shared" si="90"/>
        <v>0</v>
      </c>
      <c r="P85" s="129">
        <f>('kosten in EUR - Gemeente A'!L78)</f>
        <v>0</v>
      </c>
      <c r="Q85" s="130">
        <f>('kosten in EUR - Gemeente A'!M78)</f>
        <v>0</v>
      </c>
      <c r="R85" s="130">
        <f>('kosten in EUR - Gemeente A'!N78)</f>
        <v>0</v>
      </c>
      <c r="S85" s="131">
        <f t="shared" si="64"/>
        <v>0</v>
      </c>
      <c r="T85" s="130">
        <f>('kosten in EUR - Gemeente A'!P78)</f>
        <v>0</v>
      </c>
      <c r="U85" s="130">
        <f>('kosten in EUR - Gemeente A'!Q78)</f>
        <v>0</v>
      </c>
      <c r="V85" s="131">
        <f t="shared" si="65"/>
        <v>0</v>
      </c>
      <c r="W85" s="131">
        <f>('kosten in EUR - Gemeente A'!S78)</f>
        <v>0</v>
      </c>
      <c r="X85" s="132">
        <f t="shared" si="67"/>
        <v>0</v>
      </c>
      <c r="Y85" s="133"/>
      <c r="Z85" s="133">
        <f t="shared" si="98"/>
        <v>0</v>
      </c>
    </row>
    <row r="86" spans="1:26" outlineLevel="1">
      <c r="A86" s="1"/>
      <c r="B86" s="17" t="str">
        <f>B25</f>
        <v>Vrije Rubriek 2 overig</v>
      </c>
      <c r="C86" s="492">
        <f>'V en W uitsplitsing'!B79+'V en W uitsplitsing'!C79</f>
        <v>0</v>
      </c>
      <c r="D86" s="492">
        <f>'V en W uitsplitsing'!I79*(alg!$B$13+alg!$B$14)</f>
        <v>0</v>
      </c>
      <c r="E86" s="128"/>
      <c r="F86" s="129">
        <f>('kosten in EUR - Gemeente A'!B79)</f>
        <v>0</v>
      </c>
      <c r="G86" s="130">
        <f>('kosten in EUR - Gemeente A'!C79)</f>
        <v>0</v>
      </c>
      <c r="H86" s="130">
        <f>('kosten in EUR - Gemeente A'!D79)</f>
        <v>0</v>
      </c>
      <c r="I86" s="130">
        <f>('kosten in EUR - Gemeente A'!E79)</f>
        <v>0</v>
      </c>
      <c r="J86" s="130">
        <f>('kosten in EUR - Gemeente A'!F79)</f>
        <v>0</v>
      </c>
      <c r="K86" s="131">
        <f t="shared" si="112"/>
        <v>0</v>
      </c>
      <c r="L86" s="129">
        <f>('kosten in EUR - Gemeente A'!H79)</f>
        <v>0</v>
      </c>
      <c r="M86" s="130">
        <f>('kosten in EUR - Gemeente A'!I79)</f>
        <v>0</v>
      </c>
      <c r="N86" s="130">
        <f>('kosten in EUR - Gemeente A'!J79)</f>
        <v>0</v>
      </c>
      <c r="O86" s="131">
        <f t="shared" si="90"/>
        <v>0</v>
      </c>
      <c r="P86" s="129">
        <f>('kosten in EUR - Gemeente A'!L79)</f>
        <v>0</v>
      </c>
      <c r="Q86" s="130">
        <f>('kosten in EUR - Gemeente A'!M79)</f>
        <v>0</v>
      </c>
      <c r="R86" s="130">
        <f>('kosten in EUR - Gemeente A'!N79)</f>
        <v>0</v>
      </c>
      <c r="S86" s="131">
        <f t="shared" si="64"/>
        <v>0</v>
      </c>
      <c r="T86" s="130">
        <f>('kosten in EUR - Gemeente A'!P79)</f>
        <v>0</v>
      </c>
      <c r="U86" s="130">
        <f>('kosten in EUR - Gemeente A'!Q79)</f>
        <v>0</v>
      </c>
      <c r="V86" s="131">
        <f t="shared" si="65"/>
        <v>0</v>
      </c>
      <c r="W86" s="131">
        <f>('kosten in EUR - Gemeente A'!S79)</f>
        <v>0</v>
      </c>
      <c r="X86" s="132">
        <f t="shared" si="67"/>
        <v>0</v>
      </c>
      <c r="Y86" s="133"/>
      <c r="Z86" s="133">
        <f t="shared" si="98"/>
        <v>0</v>
      </c>
    </row>
    <row r="87" spans="1:26">
      <c r="A87" s="1" t="s">
        <v>486</v>
      </c>
      <c r="C87" s="137">
        <f>SUM(C85:C86)</f>
        <v>0</v>
      </c>
      <c r="D87" s="137">
        <f>SUM(D85:D86)</f>
        <v>0</v>
      </c>
      <c r="E87" s="133"/>
      <c r="F87" s="134">
        <f>SUM(F85:F86)</f>
        <v>0</v>
      </c>
      <c r="G87" s="135">
        <f t="shared" ref="G87:J87" si="113">SUM(G85:G86)</f>
        <v>0</v>
      </c>
      <c r="H87" s="135">
        <f t="shared" si="113"/>
        <v>0</v>
      </c>
      <c r="I87" s="135">
        <f t="shared" ref="I87" si="114">SUM(I85:I86)</f>
        <v>0</v>
      </c>
      <c r="J87" s="135">
        <f t="shared" si="113"/>
        <v>0</v>
      </c>
      <c r="K87" s="136">
        <f t="shared" ref="K87" si="115">SUM(F87:J87)</f>
        <v>0</v>
      </c>
      <c r="L87" s="134">
        <f t="shared" ref="L87:N87" si="116">SUM(L85:L86)</f>
        <v>0</v>
      </c>
      <c r="M87" s="135">
        <f t="shared" si="116"/>
        <v>0</v>
      </c>
      <c r="N87" s="135">
        <f t="shared" si="116"/>
        <v>0</v>
      </c>
      <c r="O87" s="136">
        <f t="shared" si="90"/>
        <v>0</v>
      </c>
      <c r="P87" s="134">
        <f t="shared" ref="P87:R87" si="117">SUM(P85:P86)</f>
        <v>0</v>
      </c>
      <c r="Q87" s="135">
        <f t="shared" si="117"/>
        <v>0</v>
      </c>
      <c r="R87" s="135">
        <f t="shared" si="117"/>
        <v>0</v>
      </c>
      <c r="S87" s="136">
        <f t="shared" ref="S87" si="118">SUM(P87:R87)</f>
        <v>0</v>
      </c>
      <c r="T87" s="135">
        <f t="shared" ref="T87:U87" si="119">SUM(T85:T86)</f>
        <v>0</v>
      </c>
      <c r="U87" s="135">
        <f t="shared" si="119"/>
        <v>0</v>
      </c>
      <c r="V87" s="136">
        <f t="shared" ref="V87" si="120">SUM(T87:U87)</f>
        <v>0</v>
      </c>
      <c r="W87" s="136">
        <f t="shared" ref="W87" si="121">SUM(W85:W86)</f>
        <v>0</v>
      </c>
      <c r="X87" s="137">
        <f t="shared" si="67"/>
        <v>0</v>
      </c>
      <c r="Y87" s="133"/>
      <c r="Z87" s="133">
        <f t="shared" si="98"/>
        <v>0</v>
      </c>
    </row>
    <row r="88" spans="1:26">
      <c r="A88" s="1"/>
      <c r="C88" s="137"/>
      <c r="D88" s="137"/>
      <c r="E88" s="133"/>
      <c r="F88" s="145"/>
      <c r="G88" s="146"/>
      <c r="H88" s="146"/>
      <c r="I88" s="146"/>
      <c r="J88" s="146"/>
      <c r="K88" s="147"/>
      <c r="L88" s="145"/>
      <c r="M88" s="146"/>
      <c r="N88" s="146"/>
      <c r="O88" s="147"/>
      <c r="P88" s="145"/>
      <c r="Q88" s="146"/>
      <c r="R88" s="146"/>
      <c r="S88" s="147"/>
      <c r="T88" s="146"/>
      <c r="U88" s="146"/>
      <c r="V88" s="147"/>
      <c r="W88" s="147"/>
      <c r="X88" s="148"/>
      <c r="Y88" s="133"/>
      <c r="Z88" s="133">
        <f t="shared" si="98"/>
        <v>0</v>
      </c>
    </row>
    <row r="89" spans="1:26" ht="13.5" thickBot="1">
      <c r="A89" s="126"/>
      <c r="B89" s="127" t="s">
        <v>49</v>
      </c>
      <c r="C89" s="144">
        <f>C43+C52+C57+C62+C63+C68+C74+C77+C78+C81+C84+C87</f>
        <v>1443267.7787903999</v>
      </c>
      <c r="D89" s="144">
        <f>D43+D52+D57+D62+D63+D68+D74+D77+D78+D81+D84+D87</f>
        <v>173846.15384615381</v>
      </c>
      <c r="E89" s="143"/>
      <c r="F89" s="141">
        <f>F43+F52+F57+F62+F63+F68+F74+F77+F78+F81+F84+F87</f>
        <v>68274.106188800011</v>
      </c>
      <c r="G89" s="142">
        <f t="shared" ref="G89:W89" si="122">G43+G52+G57+G62+G63+G68+G74+G77+G78+G81+G84+G87</f>
        <v>55554.944460799998</v>
      </c>
      <c r="H89" s="142">
        <f t="shared" si="122"/>
        <v>54107.283430399999</v>
      </c>
      <c r="I89" s="142">
        <f t="shared" si="122"/>
        <v>58350.355073600003</v>
      </c>
      <c r="J89" s="142">
        <f t="shared" si="122"/>
        <v>36506.361473600002</v>
      </c>
      <c r="K89" s="144">
        <f t="shared" si="122"/>
        <v>272793.05062720005</v>
      </c>
      <c r="L89" s="141">
        <f t="shared" si="122"/>
        <v>59518.780748799996</v>
      </c>
      <c r="M89" s="142">
        <f t="shared" si="122"/>
        <v>48732.812454400002</v>
      </c>
      <c r="N89" s="142">
        <f t="shared" si="122"/>
        <v>48732.812454400002</v>
      </c>
      <c r="O89" s="144">
        <f t="shared" si="122"/>
        <v>156984.4056576</v>
      </c>
      <c r="P89" s="141">
        <f t="shared" si="122"/>
        <v>54491.435267199995</v>
      </c>
      <c r="Q89" s="142">
        <f t="shared" si="122"/>
        <v>38704.433574400005</v>
      </c>
      <c r="R89" s="142">
        <f t="shared" si="122"/>
        <v>40410.623233599996</v>
      </c>
      <c r="S89" s="144">
        <f t="shared" si="122"/>
        <v>133606.49207519999</v>
      </c>
      <c r="T89" s="142">
        <f t="shared" si="122"/>
        <v>148608.19182080001</v>
      </c>
      <c r="U89" s="142">
        <f t="shared" si="122"/>
        <v>184969.9134208</v>
      </c>
      <c r="V89" s="144">
        <f t="shared" si="122"/>
        <v>333578.10524159996</v>
      </c>
      <c r="W89" s="144">
        <f t="shared" si="122"/>
        <v>720151.87903495377</v>
      </c>
      <c r="X89" s="144">
        <f>K89+O89+V89+S89+W89</f>
        <v>1617113.9326365539</v>
      </c>
      <c r="Y89" s="133"/>
      <c r="Z89" s="133">
        <f t="shared" si="98"/>
        <v>0</v>
      </c>
    </row>
    <row r="90" spans="1:26" ht="13.5" thickTop="1">
      <c r="C90" s="492"/>
      <c r="D90" s="492"/>
      <c r="E90" s="133"/>
      <c r="F90" s="145"/>
      <c r="G90" s="146"/>
      <c r="H90" s="146"/>
      <c r="I90" s="146"/>
      <c r="J90" s="146"/>
      <c r="K90" s="147"/>
      <c r="L90" s="145"/>
      <c r="M90" s="146"/>
      <c r="N90" s="146"/>
      <c r="O90" s="147"/>
      <c r="P90" s="145"/>
      <c r="Q90" s="146"/>
      <c r="R90" s="146"/>
      <c r="S90" s="147"/>
      <c r="T90" s="146"/>
      <c r="U90" s="146"/>
      <c r="V90" s="147"/>
      <c r="W90" s="147"/>
      <c r="X90" s="147"/>
      <c r="Y90" s="133"/>
      <c r="Z90" s="133">
        <f t="shared" si="98"/>
        <v>0</v>
      </c>
    </row>
    <row r="91" spans="1:26">
      <c r="A91" s="1" t="s">
        <v>50</v>
      </c>
      <c r="C91" s="136">
        <v>0</v>
      </c>
      <c r="D91" s="136">
        <v>0</v>
      </c>
      <c r="E91" s="155"/>
      <c r="F91" s="134">
        <f>'kosten in EUR - Gemeente A'!B84</f>
        <v>54815.837151495507</v>
      </c>
      <c r="G91" s="135">
        <f>'kosten in EUR - Gemeente A'!C84</f>
        <v>44603.89097006082</v>
      </c>
      <c r="H91" s="135">
        <f>'kosten in EUR - Gemeente A'!D84</f>
        <v>43441.594519433827</v>
      </c>
      <c r="I91" s="135">
        <f>'kosten in EUR - Gemeente A'!E84</f>
        <v>46848.267080955178</v>
      </c>
      <c r="J91" s="135">
        <f>'kosten in EUR - Gemeente A'!F84</f>
        <v>29310.186207296862</v>
      </c>
      <c r="K91" s="136">
        <f t="shared" ref="K91" si="123">SUM(F91:J91)</f>
        <v>219019.77592924217</v>
      </c>
      <c r="L91" s="134">
        <f>'kosten in EUR - Gemeente A'!H84</f>
        <v>47786.371365444451</v>
      </c>
      <c r="M91" s="135">
        <f>'kosten in EUR - Gemeente A'!I84</f>
        <v>39126.545341328536</v>
      </c>
      <c r="N91" s="135">
        <f>'kosten in EUR - Gemeente A'!J84</f>
        <v>39126.545341328536</v>
      </c>
      <c r="O91" s="136">
        <f>SUM(L91:N91)</f>
        <v>126039.46204810153</v>
      </c>
      <c r="P91" s="134">
        <f>'kosten in EUR - Gemeente A'!L84</f>
        <v>43750.021911646705</v>
      </c>
      <c r="Q91" s="135">
        <f>'kosten in EUR - Gemeente A'!M84</f>
        <v>31074.971849330857</v>
      </c>
      <c r="R91" s="135">
        <f>'kosten in EUR - Gemeente A'!N84</f>
        <v>32444.835473025061</v>
      </c>
      <c r="S91" s="136">
        <f t="shared" ref="S91" si="124">SUM(P91:R91)</f>
        <v>107269.82923400262</v>
      </c>
      <c r="T91" s="135">
        <f>'kosten in EUR - Gemeente A'!P84</f>
        <v>119314.37695721164</v>
      </c>
      <c r="U91" s="135">
        <f>'kosten in EUR - Gemeente A'!Q84</f>
        <v>148508.43486639581</v>
      </c>
      <c r="V91" s="136">
        <f t="shared" ref="V91" si="125">SUM(T91:U91)</f>
        <v>267822.81182360742</v>
      </c>
      <c r="W91" s="136">
        <f>'kosten in EUR - Gemeente A'!S84</f>
        <v>-720151.87903495377</v>
      </c>
      <c r="X91" s="137">
        <f t="shared" ref="X91" si="126">K91+O91+V91+S91+W91</f>
        <v>0</v>
      </c>
      <c r="Y91" s="155"/>
      <c r="Z91" s="133">
        <f t="shared" si="98"/>
        <v>0</v>
      </c>
    </row>
    <row r="92" spans="1:26" ht="13.5" thickBot="1">
      <c r="A92" s="1"/>
      <c r="C92" s="137"/>
      <c r="D92" s="137"/>
      <c r="E92" s="133"/>
      <c r="F92" s="145"/>
      <c r="G92" s="146"/>
      <c r="H92" s="146"/>
      <c r="I92" s="146"/>
      <c r="J92" s="146"/>
      <c r="K92" s="147"/>
      <c r="L92" s="145"/>
      <c r="M92" s="146"/>
      <c r="N92" s="146"/>
      <c r="O92" s="147"/>
      <c r="P92" s="145"/>
      <c r="Q92" s="146"/>
      <c r="R92" s="146"/>
      <c r="S92" s="147"/>
      <c r="T92" s="146"/>
      <c r="U92" s="146"/>
      <c r="V92" s="147"/>
      <c r="W92" s="147"/>
      <c r="X92" s="148"/>
      <c r="Y92" s="133"/>
      <c r="Z92" s="133">
        <f t="shared" si="98"/>
        <v>0</v>
      </c>
    </row>
    <row r="93" spans="1:26" s="1" customFormat="1" ht="13.5" thickBot="1">
      <c r="A93" s="454"/>
      <c r="B93" s="455" t="s">
        <v>51</v>
      </c>
      <c r="C93" s="458">
        <f>C89+C91</f>
        <v>1443267.7787903999</v>
      </c>
      <c r="D93" s="458">
        <f>D89+D91</f>
        <v>173846.15384615381</v>
      </c>
      <c r="E93" s="457"/>
      <c r="F93" s="456">
        <f>SUM(F89:F92)</f>
        <v>123089.94334029552</v>
      </c>
      <c r="G93" s="457">
        <f t="shared" ref="G93:W93" si="127">SUM(G89:G92)</f>
        <v>100158.83543086081</v>
      </c>
      <c r="H93" s="457">
        <f t="shared" si="127"/>
        <v>97548.877949833826</v>
      </c>
      <c r="I93" s="457">
        <f t="shared" si="127"/>
        <v>105198.62215455518</v>
      </c>
      <c r="J93" s="457">
        <f t="shared" si="127"/>
        <v>65816.547680896867</v>
      </c>
      <c r="K93" s="458">
        <f t="shared" si="127"/>
        <v>491812.82655644219</v>
      </c>
      <c r="L93" s="456">
        <f t="shared" si="127"/>
        <v>107305.15211424444</v>
      </c>
      <c r="M93" s="457">
        <f t="shared" si="127"/>
        <v>87859.357795728545</v>
      </c>
      <c r="N93" s="457">
        <f t="shared" si="127"/>
        <v>87859.357795728545</v>
      </c>
      <c r="O93" s="458">
        <f t="shared" si="127"/>
        <v>283023.8677057015</v>
      </c>
      <c r="P93" s="456">
        <f t="shared" si="127"/>
        <v>98241.4571788467</v>
      </c>
      <c r="Q93" s="457">
        <f t="shared" si="127"/>
        <v>69779.405423730859</v>
      </c>
      <c r="R93" s="457">
        <f t="shared" si="127"/>
        <v>72855.458706625053</v>
      </c>
      <c r="S93" s="458">
        <f t="shared" si="127"/>
        <v>240876.32130920261</v>
      </c>
      <c r="T93" s="457">
        <f t="shared" si="127"/>
        <v>267922.56877801166</v>
      </c>
      <c r="U93" s="457">
        <f t="shared" si="127"/>
        <v>333478.34828719578</v>
      </c>
      <c r="V93" s="458">
        <f t="shared" si="127"/>
        <v>601400.91706520738</v>
      </c>
      <c r="W93" s="458">
        <f t="shared" si="127"/>
        <v>0</v>
      </c>
      <c r="X93" s="458">
        <f>K93+O93+V93+S93+W93</f>
        <v>1617113.9326365537</v>
      </c>
      <c r="Y93" s="342"/>
      <c r="Z93" s="133">
        <f t="shared" si="98"/>
        <v>0</v>
      </c>
    </row>
    <row r="94" spans="1:26" ht="13.5" thickBot="1">
      <c r="C94" s="494"/>
      <c r="D94" s="494"/>
      <c r="E94" s="133"/>
      <c r="F94" s="149"/>
      <c r="G94" s="150"/>
      <c r="H94" s="150"/>
      <c r="I94" s="150"/>
      <c r="J94" s="150"/>
      <c r="K94" s="148"/>
      <c r="L94" s="149"/>
      <c r="M94" s="150"/>
      <c r="N94" s="150"/>
      <c r="O94" s="148"/>
      <c r="P94" s="149"/>
      <c r="Q94" s="150"/>
      <c r="R94" s="150"/>
      <c r="S94" s="148"/>
      <c r="T94" s="150"/>
      <c r="U94" s="150"/>
      <c r="V94" s="148"/>
      <c r="W94" s="148"/>
      <c r="X94" s="148"/>
      <c r="Y94" s="133"/>
      <c r="Z94" s="133">
        <f t="shared" si="98"/>
        <v>0</v>
      </c>
    </row>
    <row r="95" spans="1:26">
      <c r="A95" s="160" t="s">
        <v>52</v>
      </c>
      <c r="B95" s="161"/>
      <c r="C95" s="166">
        <f>C36-C93</f>
        <v>171732.2212096001</v>
      </c>
      <c r="D95" s="166">
        <f>D36-D93</f>
        <v>-173846.15384615381</v>
      </c>
      <c r="E95" s="163"/>
      <c r="F95" s="164">
        <f>F36-F93</f>
        <v>-93089.943340295518</v>
      </c>
      <c r="G95" s="162">
        <f t="shared" ref="G95:W95" si="128">G36-G93</f>
        <v>-75158.83543086081</v>
      </c>
      <c r="H95" s="162">
        <f t="shared" si="128"/>
        <v>-72548.877949833826</v>
      </c>
      <c r="I95" s="162">
        <f t="shared" si="128"/>
        <v>-80198.622154555182</v>
      </c>
      <c r="J95" s="162">
        <f t="shared" si="128"/>
        <v>-50816.547680896867</v>
      </c>
      <c r="K95" s="165">
        <f t="shared" si="128"/>
        <v>-371812.82655644219</v>
      </c>
      <c r="L95" s="164">
        <f t="shared" si="128"/>
        <v>-82305.15211424444</v>
      </c>
      <c r="M95" s="162">
        <f t="shared" si="128"/>
        <v>-67859.357795728545</v>
      </c>
      <c r="N95" s="162">
        <f t="shared" si="128"/>
        <v>-72859.357795728545</v>
      </c>
      <c r="O95" s="165">
        <f t="shared" si="128"/>
        <v>-223023.8677057015</v>
      </c>
      <c r="P95" s="164">
        <f t="shared" si="128"/>
        <v>-73241.4571788467</v>
      </c>
      <c r="Q95" s="162">
        <f t="shared" si="128"/>
        <v>-49779.405423730859</v>
      </c>
      <c r="R95" s="162">
        <f t="shared" si="128"/>
        <v>-57855.458706625053</v>
      </c>
      <c r="S95" s="165">
        <f t="shared" si="128"/>
        <v>-180876.32130920261</v>
      </c>
      <c r="T95" s="162">
        <f t="shared" si="128"/>
        <v>-267922.56877801166</v>
      </c>
      <c r="U95" s="162">
        <f t="shared" si="128"/>
        <v>-208478.34828719578</v>
      </c>
      <c r="V95" s="165">
        <f t="shared" si="128"/>
        <v>-476400.91706520738</v>
      </c>
      <c r="W95" s="165">
        <f t="shared" si="128"/>
        <v>1250000</v>
      </c>
      <c r="X95" s="166">
        <f>K95+O95+V95+S95+W95</f>
        <v>-2113.9326365536544</v>
      </c>
      <c r="Y95" s="150"/>
      <c r="Z95" s="133">
        <f t="shared" si="98"/>
        <v>0</v>
      </c>
    </row>
    <row r="96" spans="1:26">
      <c r="A96" s="1"/>
      <c r="C96" s="137"/>
      <c r="D96" s="137"/>
      <c r="E96" s="150"/>
      <c r="F96" s="134"/>
      <c r="G96" s="135"/>
      <c r="H96" s="135"/>
      <c r="I96" s="135"/>
      <c r="J96" s="135"/>
      <c r="K96" s="136"/>
      <c r="L96" s="134"/>
      <c r="M96" s="135"/>
      <c r="N96" s="135"/>
      <c r="O96" s="136"/>
      <c r="P96" s="134"/>
      <c r="Q96" s="135"/>
      <c r="R96" s="135"/>
      <c r="S96" s="136"/>
      <c r="T96" s="135"/>
      <c r="U96" s="135"/>
      <c r="V96" s="136"/>
      <c r="W96" s="136"/>
      <c r="X96" s="137"/>
      <c r="Y96" s="150"/>
      <c r="Z96" s="133">
        <f t="shared" si="98"/>
        <v>0</v>
      </c>
    </row>
    <row r="97" spans="1:26">
      <c r="A97" s="1" t="s">
        <v>53</v>
      </c>
      <c r="C97" s="136">
        <v>0</v>
      </c>
      <c r="D97" s="136">
        <v>0</v>
      </c>
      <c r="E97" s="155"/>
      <c r="F97" s="134">
        <f>'kosten in EUR - Gemeente A'!B86</f>
        <v>95146.313484858198</v>
      </c>
      <c r="G97" s="135">
        <f>'kosten in EUR - Gemeente A'!C86</f>
        <v>77420.979290217016</v>
      </c>
      <c r="H97" s="135">
        <f>'kosten in EUR - Gemeente A'!D86</f>
        <v>75403.529075089245</v>
      </c>
      <c r="I97" s="135">
        <f>'kosten in EUR - Gemeente A'!E86</f>
        <v>81316.643830282424</v>
      </c>
      <c r="J97" s="135">
        <f>'kosten in EUR - Gemeente A'!F86</f>
        <v>50875.008211070432</v>
      </c>
      <c r="K97" s="136">
        <f t="shared" ref="K97" si="129">SUM(F97:J97)</f>
        <v>380162.47389151732</v>
      </c>
      <c r="L97" s="134">
        <f>'kosten in EUR - Gemeente A'!H86</f>
        <v>82944.953621243447</v>
      </c>
      <c r="M97" s="135">
        <f>'kosten in EUR - Gemeente A'!I86</f>
        <v>67913.704178902553</v>
      </c>
      <c r="N97" s="135">
        <f>'kosten in EUR - Gemeente A'!J86</f>
        <v>67913.704178902553</v>
      </c>
      <c r="O97" s="136">
        <f>SUM(L97:N97)</f>
        <v>218772.36197904855</v>
      </c>
      <c r="P97" s="134">
        <f>'kosten in EUR - Gemeente A'!L86</f>
        <v>75938.880369017308</v>
      </c>
      <c r="Q97" s="135">
        <f>'kosten in EUR - Gemeente A'!M86</f>
        <v>53938.226008264333</v>
      </c>
      <c r="R97" s="135">
        <f>'kosten in EUR - Gemeente A'!N86</f>
        <v>56315.959899499023</v>
      </c>
      <c r="S97" s="136">
        <f>SUM(P97:R97)</f>
        <v>186193.06627678068</v>
      </c>
      <c r="T97" s="135">
        <f>'kosten in EUR - Gemeente A'!P86</f>
        <v>207099.32937531869</v>
      </c>
      <c r="U97" s="135">
        <f>'kosten in EUR - Gemeente A'!Q86</f>
        <v>257772.76847733479</v>
      </c>
      <c r="V97" s="136">
        <f>SUM(T97:U97)</f>
        <v>464872.09785265347</v>
      </c>
      <c r="W97" s="136">
        <f>'kosten in EUR - Gemeente A'!S86</f>
        <v>-1250000</v>
      </c>
      <c r="X97" s="137">
        <f t="shared" ref="X97" si="130">K97+O97+V97+S97+W97</f>
        <v>0</v>
      </c>
      <c r="Y97" s="155"/>
      <c r="Z97" s="133">
        <f t="shared" si="98"/>
        <v>0</v>
      </c>
    </row>
    <row r="98" spans="1:26" ht="13.5" thickBot="1">
      <c r="A98" s="1"/>
      <c r="C98" s="137"/>
      <c r="D98" s="137"/>
      <c r="E98" s="133"/>
      <c r="F98" s="145"/>
      <c r="G98" s="146"/>
      <c r="H98" s="146"/>
      <c r="I98" s="146"/>
      <c r="J98" s="146"/>
      <c r="K98" s="147"/>
      <c r="L98" s="145"/>
      <c r="M98" s="146"/>
      <c r="N98" s="146"/>
      <c r="O98" s="147"/>
      <c r="P98" s="145"/>
      <c r="Q98" s="146"/>
      <c r="R98" s="146"/>
      <c r="S98" s="147"/>
      <c r="T98" s="146"/>
      <c r="U98" s="146"/>
      <c r="V98" s="147"/>
      <c r="W98" s="147"/>
      <c r="X98" s="148"/>
      <c r="Y98" s="133"/>
      <c r="Z98" s="133">
        <f t="shared" si="98"/>
        <v>0</v>
      </c>
    </row>
    <row r="99" spans="1:26" ht="13.5" thickBot="1">
      <c r="A99" s="124" t="s">
        <v>54</v>
      </c>
      <c r="B99" s="125"/>
      <c r="C99" s="432">
        <f>SUM(C95:C98)</f>
        <v>171732.2212096001</v>
      </c>
      <c r="D99" s="432">
        <f>SUM(D95:D98)</f>
        <v>-173846.15384615381</v>
      </c>
      <c r="E99" s="158"/>
      <c r="F99" s="156">
        <f>SUM(F95:F98)</f>
        <v>2056.3701445626793</v>
      </c>
      <c r="G99" s="157">
        <f t="shared" ref="G99:W99" si="131">SUM(G95:G98)</f>
        <v>2262.1438593562052</v>
      </c>
      <c r="H99" s="157">
        <f t="shared" si="131"/>
        <v>2854.6511252554192</v>
      </c>
      <c r="I99" s="157">
        <f t="shared" si="131"/>
        <v>1118.0216757272428</v>
      </c>
      <c r="J99" s="157">
        <f t="shared" si="131"/>
        <v>58.460530173564621</v>
      </c>
      <c r="K99" s="432">
        <f t="shared" si="131"/>
        <v>8349.647335075133</v>
      </c>
      <c r="L99" s="156">
        <f t="shared" si="131"/>
        <v>639.80150699900696</v>
      </c>
      <c r="M99" s="157">
        <f t="shared" si="131"/>
        <v>54.346383174008224</v>
      </c>
      <c r="N99" s="157">
        <f t="shared" si="131"/>
        <v>-4945.6536168259918</v>
      </c>
      <c r="O99" s="432">
        <f t="shared" si="131"/>
        <v>-4251.5057266529475</v>
      </c>
      <c r="P99" s="156">
        <f t="shared" si="131"/>
        <v>2697.423190170608</v>
      </c>
      <c r="Q99" s="157">
        <f t="shared" si="131"/>
        <v>4158.8205845334742</v>
      </c>
      <c r="R99" s="157">
        <f t="shared" si="131"/>
        <v>-1539.4988071260304</v>
      </c>
      <c r="S99" s="432">
        <f t="shared" si="131"/>
        <v>5316.7449675780663</v>
      </c>
      <c r="T99" s="157">
        <f t="shared" si="131"/>
        <v>-60823.239402692969</v>
      </c>
      <c r="U99" s="157">
        <f t="shared" si="131"/>
        <v>49294.420190139004</v>
      </c>
      <c r="V99" s="432">
        <f t="shared" si="131"/>
        <v>-11528.819212553906</v>
      </c>
      <c r="W99" s="432">
        <f t="shared" si="131"/>
        <v>0</v>
      </c>
      <c r="X99" s="432">
        <f>K99+O99+V99+S99+W99</f>
        <v>-2113.9326365536544</v>
      </c>
      <c r="Y99" s="133"/>
      <c r="Z99" s="133">
        <f t="shared" si="98"/>
        <v>0</v>
      </c>
    </row>
    <row r="100" spans="1:26">
      <c r="C100" s="159"/>
      <c r="D100" s="159"/>
      <c r="E100" s="133"/>
      <c r="F100" s="149"/>
      <c r="G100" s="150"/>
      <c r="H100" s="150"/>
      <c r="I100" s="150"/>
      <c r="J100" s="150"/>
      <c r="K100" s="148"/>
      <c r="L100" s="149"/>
      <c r="M100" s="150"/>
      <c r="N100" s="150"/>
      <c r="O100" s="148"/>
      <c r="P100" s="149"/>
      <c r="Q100" s="150"/>
      <c r="R100" s="150"/>
      <c r="S100" s="148"/>
      <c r="T100" s="150"/>
      <c r="U100" s="150"/>
      <c r="V100" s="148"/>
      <c r="W100" s="148"/>
      <c r="X100" s="148"/>
      <c r="Y100" s="133"/>
      <c r="Z100" s="133"/>
    </row>
  </sheetData>
  <sheetProtection formatColumns="0" formatRows="0"/>
  <mergeCells count="19">
    <mergeCell ref="Q6:Q8"/>
    <mergeCell ref="F6:F8"/>
    <mergeCell ref="G6:G8"/>
    <mergeCell ref="H6:H8"/>
    <mergeCell ref="J6:J8"/>
    <mergeCell ref="K6:K8"/>
    <mergeCell ref="L6:L8"/>
    <mergeCell ref="M6:M8"/>
    <mergeCell ref="N6:N8"/>
    <mergeCell ref="O6:O8"/>
    <mergeCell ref="P6:P8"/>
    <mergeCell ref="I6:I8"/>
    <mergeCell ref="X6:X8"/>
    <mergeCell ref="R6:R8"/>
    <mergeCell ref="S6:S8"/>
    <mergeCell ref="T6:T8"/>
    <mergeCell ref="U6:U8"/>
    <mergeCell ref="V6:V8"/>
    <mergeCell ref="W6:W8"/>
  </mergeCells>
  <conditionalFormatting sqref="Z12:Z99">
    <cfRule type="cellIs" dxfId="36" priority="3" operator="between">
      <formula>-0.5</formula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Z100"/>
  <sheetViews>
    <sheetView zoomScale="80" zoomScaleNormal="80" zoomScaleSheetLayoutView="80" workbookViewId="0">
      <pane xSplit="3" ySplit="9" topLeftCell="D10" activePane="bottomRight" state="frozen"/>
      <selection pane="topRight" activeCell="E12" sqref="E12"/>
      <selection pane="bottomLeft" activeCell="E12" sqref="E12"/>
      <selection pane="bottomRight" activeCell="U81" sqref="U81"/>
    </sheetView>
  </sheetViews>
  <sheetFormatPr defaultRowHeight="12.75" outlineLevelRow="1" outlineLevelCol="1"/>
  <cols>
    <col min="1" max="1" width="5" customWidth="1"/>
    <col min="2" max="2" width="41.85546875" customWidth="1"/>
    <col min="3" max="4" width="11.85546875" style="18" hidden="1" customWidth="1"/>
    <col min="5" max="5" width="2.7109375" customWidth="1"/>
    <col min="6" max="8" width="16.7109375" hidden="1" customWidth="1" outlineLevel="1"/>
    <col min="9" max="9" width="19.28515625" hidden="1" customWidth="1" outlineLevel="1"/>
    <col min="10" max="10" width="17" hidden="1" customWidth="1" outlineLevel="1"/>
    <col min="11" max="11" width="17" customWidth="1" collapsed="1"/>
    <col min="12" max="14" width="19.42578125" hidden="1" customWidth="1" outlineLevel="1"/>
    <col min="15" max="15" width="19.42578125" customWidth="1" collapsed="1"/>
    <col min="16" max="16" width="11.42578125" hidden="1" customWidth="1" outlineLevel="1"/>
    <col min="17" max="17" width="18.42578125" hidden="1" customWidth="1" outlineLevel="1"/>
    <col min="18" max="18" width="13.28515625" hidden="1" customWidth="1" outlineLevel="1"/>
    <col min="19" max="19" width="15.85546875" customWidth="1" collapsed="1"/>
    <col min="20" max="20" width="18.28515625" hidden="1" customWidth="1" outlineLevel="1"/>
    <col min="21" max="21" width="17.140625" hidden="1" customWidth="1" outlineLevel="1"/>
    <col min="22" max="22" width="15.85546875" customWidth="1" collapsed="1"/>
    <col min="23" max="23" width="15.85546875" customWidth="1"/>
    <col min="24" max="24" width="15.42578125" customWidth="1"/>
    <col min="25" max="25" width="1.7109375" customWidth="1"/>
    <col min="26" max="26" width="12.5703125" bestFit="1" customWidth="1"/>
  </cols>
  <sheetData>
    <row r="1" spans="1:26">
      <c r="A1" s="29" t="str">
        <f>inhoud!A1</f>
        <v>BIBLIOTECA ROBUSTA</v>
      </c>
    </row>
    <row r="2" spans="1:26">
      <c r="A2" s="2"/>
      <c r="B2" s="2"/>
      <c r="C2" s="123"/>
    </row>
    <row r="4" spans="1:26" ht="15.75" thickBot="1">
      <c r="A4" s="5" t="str">
        <f>'V en W'!$A$4&amp;" "&amp;'V en W I'!$E$8&amp;" "&amp;'V en W I'!$E$9</f>
        <v>2. Exploitatiebegroting 2024 Gemeente B</v>
      </c>
      <c r="B4" s="1"/>
      <c r="C4" s="1"/>
      <c r="D4" s="1"/>
    </row>
    <row r="5" spans="1:26" ht="13.5" thickBot="1">
      <c r="B5" s="1"/>
      <c r="C5" s="491" t="s">
        <v>487</v>
      </c>
      <c r="D5" s="491"/>
      <c r="F5" s="91" t="str">
        <f>'pb verdeelsleutels'!A7</f>
        <v>1A</v>
      </c>
      <c r="G5" s="92" t="str">
        <f>'pb verdeelsleutels'!A8</f>
        <v>1B</v>
      </c>
      <c r="H5" s="92" t="str">
        <f>'pb verdeelsleutels'!A9</f>
        <v>1C</v>
      </c>
      <c r="I5" s="92" t="str">
        <f>'pb verdeelsleutels'!A10</f>
        <v>1D</v>
      </c>
      <c r="J5" s="92" t="str">
        <f>'pb verdeelsleutels'!A11</f>
        <v>1E</v>
      </c>
      <c r="K5" s="93"/>
      <c r="L5" s="91" t="str">
        <f>'pb verdeelsleutels'!A15</f>
        <v>2A</v>
      </c>
      <c r="M5" s="92" t="str">
        <f>'pb verdeelsleutels'!A16</f>
        <v>2B</v>
      </c>
      <c r="N5" s="92" t="str">
        <f>'pb verdeelsleutels'!A17</f>
        <v>2C</v>
      </c>
      <c r="O5" s="93"/>
      <c r="P5" s="91" t="str">
        <f>'pb verdeelsleutels'!A21</f>
        <v>3A</v>
      </c>
      <c r="Q5" s="92" t="str">
        <f>'pb verdeelsleutels'!A22</f>
        <v>3B</v>
      </c>
      <c r="R5" s="92" t="str">
        <f>'pb verdeelsleutels'!A23</f>
        <v>3C</v>
      </c>
      <c r="S5" s="93"/>
      <c r="T5" s="92" t="str">
        <f>'pb verdeelsleutels'!A27</f>
        <v>4A</v>
      </c>
      <c r="U5" s="92" t="str">
        <f>'pb verdeelsleutels'!A28</f>
        <v>4B</v>
      </c>
      <c r="V5" s="93"/>
      <c r="W5" s="92">
        <f>'pb verdeelsleutels'!A31</f>
        <v>5</v>
      </c>
      <c r="X5" s="96"/>
    </row>
    <row r="6" spans="1:26">
      <c r="B6" s="1"/>
      <c r="C6" s="94" t="s">
        <v>465</v>
      </c>
      <c r="D6" s="94" t="s">
        <v>10</v>
      </c>
      <c r="F6" s="608" t="str">
        <f>'pb verdeelsleutels'!$B$6</f>
        <v>Geletterde Samenleving</v>
      </c>
      <c r="G6" s="611" t="str">
        <f>'pb verdeelsleutels'!$B$6</f>
        <v>Geletterde Samenleving</v>
      </c>
      <c r="H6" s="611" t="str">
        <f>'pb verdeelsleutels'!$B$6</f>
        <v>Geletterde Samenleving</v>
      </c>
      <c r="I6" s="611" t="str">
        <f>'pb verdeelsleutels'!$B$6</f>
        <v>Geletterde Samenleving</v>
      </c>
      <c r="J6" s="603" t="str">
        <f>'pb verdeelsleutels'!$B$6</f>
        <v>Geletterde Samenleving</v>
      </c>
      <c r="K6" s="606" t="str">
        <f>'pb verdeelsleutels'!$B$6</f>
        <v>Geletterde Samenleving</v>
      </c>
      <c r="L6" s="608" t="str">
        <f>'pb verdeelsleutels'!$B$14</f>
        <v>Participatie in de informatiesamenleving</v>
      </c>
      <c r="M6" s="611" t="str">
        <f>'pb verdeelsleutels'!$B$14</f>
        <v>Participatie in de informatiesamenleving</v>
      </c>
      <c r="N6" s="611" t="str">
        <f>'pb verdeelsleutels'!$B$14</f>
        <v>Participatie in de informatiesamenleving</v>
      </c>
      <c r="O6" s="606" t="str">
        <f>'pb verdeelsleutels'!$B$14</f>
        <v>Participatie in de informatiesamenleving</v>
      </c>
      <c r="P6" s="608" t="str">
        <f>'pb verdeelsleutels'!$B$20</f>
        <v>Leven Lang Ontwikkelen</v>
      </c>
      <c r="Q6" s="611" t="str">
        <f>'pb verdeelsleutels'!$B$20</f>
        <v>Leven Lang Ontwikkelen</v>
      </c>
      <c r="R6" s="603" t="str">
        <f>'pb verdeelsleutels'!$B$20</f>
        <v>Leven Lang Ontwikkelen</v>
      </c>
      <c r="S6" s="606" t="str">
        <f>'pb verdeelsleutels'!$B$20</f>
        <v>Leven Lang Ontwikkelen</v>
      </c>
      <c r="T6" s="608" t="str">
        <f>'pb verdeelsleutels'!$B$26</f>
        <v>Leenservice</v>
      </c>
      <c r="U6" s="603" t="str">
        <f>'pb verdeelsleutels'!$B$26</f>
        <v>Leenservice</v>
      </c>
      <c r="V6" s="606" t="str">
        <f>'pb verdeelsleutels'!$B$26</f>
        <v>Leenservice</v>
      </c>
      <c r="W6" s="606" t="str">
        <f>'pb verdeelsleutels'!$B$31</f>
        <v>Organisatie</v>
      </c>
      <c r="X6" s="601" t="s">
        <v>466</v>
      </c>
      <c r="Z6" s="3" t="s">
        <v>467</v>
      </c>
    </row>
    <row r="7" spans="1:26">
      <c r="C7" s="94" t="s">
        <v>67</v>
      </c>
      <c r="D7" s="94" t="s">
        <v>468</v>
      </c>
      <c r="F7" s="609"/>
      <c r="G7" s="612"/>
      <c r="H7" s="612"/>
      <c r="I7" s="612"/>
      <c r="J7" s="604"/>
      <c r="K7" s="607"/>
      <c r="L7" s="609"/>
      <c r="M7" s="612"/>
      <c r="N7" s="612"/>
      <c r="O7" s="607"/>
      <c r="P7" s="609"/>
      <c r="Q7" s="612"/>
      <c r="R7" s="604"/>
      <c r="S7" s="607"/>
      <c r="T7" s="609"/>
      <c r="U7" s="604"/>
      <c r="V7" s="607"/>
      <c r="W7" s="607"/>
      <c r="X7" s="602"/>
    </row>
    <row r="8" spans="1:26">
      <c r="C8" s="94" t="s">
        <v>18</v>
      </c>
      <c r="D8" s="94" t="s">
        <v>18</v>
      </c>
      <c r="F8" s="610"/>
      <c r="G8" s="613"/>
      <c r="H8" s="613"/>
      <c r="I8" s="613"/>
      <c r="J8" s="605"/>
      <c r="K8" s="607"/>
      <c r="L8" s="610"/>
      <c r="M8" s="613"/>
      <c r="N8" s="613"/>
      <c r="O8" s="607"/>
      <c r="P8" s="610"/>
      <c r="Q8" s="613"/>
      <c r="R8" s="605"/>
      <c r="S8" s="607"/>
      <c r="T8" s="610"/>
      <c r="U8" s="605"/>
      <c r="V8" s="607"/>
      <c r="W8" s="607"/>
      <c r="X8" s="602"/>
    </row>
    <row r="9" spans="1:26" ht="39" hidden="1" customHeight="1">
      <c r="C9" s="100"/>
      <c r="D9" s="100"/>
      <c r="F9" s="97" t="str">
        <f>'pb verdeelsleutels'!B7</f>
        <v>VVE 0-4 jaar</v>
      </c>
      <c r="G9" s="98" t="str">
        <f>'pb verdeelsleutels'!B8</f>
        <v>dBos</v>
      </c>
      <c r="H9" s="98" t="str">
        <f>'pb verdeelsleutels'!B9</f>
        <v>Voorleesexpress</v>
      </c>
      <c r="I9" s="98" t="str">
        <f>'pb verdeelsleutels'!B10</f>
        <v>Boekstartcoach</v>
      </c>
      <c r="J9" s="98" t="str">
        <f>'pb verdeelsleutels'!B11</f>
        <v>Programmering GS</v>
      </c>
      <c r="K9" s="99"/>
      <c r="L9" s="97" t="str">
        <f>'pb verdeelsleutels'!B15</f>
        <v>Digitaal Burgerschap</v>
      </c>
      <c r="M9" s="98" t="str">
        <f>'pb verdeelsleutels'!B16</f>
        <v>IDO</v>
      </c>
      <c r="N9" s="98" t="str">
        <f>'pb verdeelsleutels'!B17</f>
        <v>Programmering PIDIS</v>
      </c>
      <c r="O9" s="99"/>
      <c r="P9" s="167" t="str">
        <f>'pb verdeelsleutels'!B21</f>
        <v>Basisvaardigheden</v>
      </c>
      <c r="Q9" s="168" t="str">
        <f>'pb verdeelsleutels'!B22</f>
        <v>Persoonlijke ontwikkeling</v>
      </c>
      <c r="R9" s="168" t="str">
        <f>'pb verdeelsleutels'!B23</f>
        <v>Programmering LLO</v>
      </c>
      <c r="S9" s="100"/>
      <c r="T9" s="168" t="str">
        <f>'pb verdeelsleutels'!B27</f>
        <v>Leenservice 0-18 jaar</v>
      </c>
      <c r="U9" s="168" t="str">
        <f>'pb verdeelsleutels'!B28</f>
        <v>Leenservice 18+ jaar</v>
      </c>
      <c r="V9" s="100"/>
      <c r="W9" s="100"/>
      <c r="X9" s="100"/>
    </row>
    <row r="10" spans="1:26">
      <c r="C10" s="94"/>
      <c r="D10" s="94"/>
      <c r="F10" s="89"/>
      <c r="G10" s="3"/>
      <c r="H10" s="3"/>
      <c r="I10" s="3"/>
      <c r="J10" s="3"/>
      <c r="K10" s="94"/>
      <c r="L10" s="89"/>
      <c r="M10" s="3"/>
      <c r="N10" s="3"/>
      <c r="O10" s="94"/>
      <c r="P10" s="89"/>
      <c r="Q10" s="3"/>
      <c r="R10" s="3"/>
      <c r="S10" s="94"/>
      <c r="T10" s="3"/>
      <c r="U10" s="3"/>
      <c r="V10" s="94"/>
      <c r="W10" s="94"/>
      <c r="X10" s="94"/>
    </row>
    <row r="11" spans="1:26">
      <c r="A11" s="16" t="str">
        <f>'Gemeente A'!A11</f>
        <v>BATEN</v>
      </c>
      <c r="C11" s="95" t="s">
        <v>33</v>
      </c>
      <c r="D11" s="95" t="s">
        <v>33</v>
      </c>
      <c r="F11" s="90" t="s">
        <v>33</v>
      </c>
      <c r="G11" s="59" t="s">
        <v>33</v>
      </c>
      <c r="H11" s="59" t="s">
        <v>33</v>
      </c>
      <c r="I11" s="59" t="s">
        <v>33</v>
      </c>
      <c r="J11" s="59" t="s">
        <v>33</v>
      </c>
      <c r="K11" s="95" t="s">
        <v>33</v>
      </c>
      <c r="L11" s="90" t="s">
        <v>33</v>
      </c>
      <c r="M11" s="59" t="s">
        <v>33</v>
      </c>
      <c r="N11" s="59" t="s">
        <v>33</v>
      </c>
      <c r="O11" s="95" t="s">
        <v>33</v>
      </c>
      <c r="P11" s="90" t="s">
        <v>33</v>
      </c>
      <c r="Q11" s="59" t="s">
        <v>33</v>
      </c>
      <c r="R11" s="59" t="s">
        <v>33</v>
      </c>
      <c r="S11" s="95" t="s">
        <v>33</v>
      </c>
      <c r="T11" s="59" t="s">
        <v>33</v>
      </c>
      <c r="U11" s="59" t="s">
        <v>33</v>
      </c>
      <c r="V11" s="95" t="s">
        <v>33</v>
      </c>
      <c r="W11" s="95" t="s">
        <v>33</v>
      </c>
      <c r="X11" s="95" t="s">
        <v>33</v>
      </c>
      <c r="Z11" s="8"/>
    </row>
    <row r="12" spans="1:26" hidden="1" outlineLevel="1">
      <c r="A12" s="1"/>
      <c r="B12" s="17" t="str">
        <f>'Gemeente A'!B12</f>
        <v>Contributie opbrengsten</v>
      </c>
      <c r="C12" s="492">
        <f>'V en W uitsplitsing'!D5+'V en W uitsplitsing'!E5</f>
        <v>105000</v>
      </c>
      <c r="D12" s="492">
        <f>'V en W uitsplitsing'!I5*(alg!$B$15+alg!$B$16)</f>
        <v>0</v>
      </c>
      <c r="E12" s="128"/>
      <c r="F12" s="129">
        <f>'kosten in EUR - Gemeente B'!B5</f>
        <v>0</v>
      </c>
      <c r="G12" s="130">
        <f>'kosten in EUR - Gemeente B'!C5</f>
        <v>0</v>
      </c>
      <c r="H12" s="130">
        <f>'kosten in EUR - Gemeente B'!D5</f>
        <v>0</v>
      </c>
      <c r="I12" s="130">
        <f>'kosten in EUR - Gemeente B'!E5</f>
        <v>0</v>
      </c>
      <c r="J12" s="130">
        <f>'kosten in EUR - Gemeente B'!F5</f>
        <v>0</v>
      </c>
      <c r="K12" s="131">
        <f t="shared" ref="K12" si="0">SUM(F12:J12)</f>
        <v>0</v>
      </c>
      <c r="L12" s="129">
        <f>'kosten in EUR - Gemeente B'!H5</f>
        <v>0</v>
      </c>
      <c r="M12" s="130">
        <f>'kosten in EUR - Gemeente B'!I5</f>
        <v>0</v>
      </c>
      <c r="N12" s="130">
        <f>'kosten in EUR - Gemeente B'!J5</f>
        <v>0</v>
      </c>
      <c r="O12" s="131">
        <f t="shared" ref="O12:O34" si="1">SUM(L12:N12)</f>
        <v>0</v>
      </c>
      <c r="P12" s="129">
        <f>'kosten in EUR - Gemeente B'!L5</f>
        <v>0</v>
      </c>
      <c r="Q12" s="130">
        <f>'kosten in EUR - Gemeente B'!M5</f>
        <v>0</v>
      </c>
      <c r="R12" s="130">
        <f>'kosten in EUR - Gemeente B'!N5</f>
        <v>0</v>
      </c>
      <c r="S12" s="131">
        <f>SUM(P12:R12)</f>
        <v>0</v>
      </c>
      <c r="T12" s="130">
        <f>'kosten in EUR - Gemeente B'!P5</f>
        <v>0</v>
      </c>
      <c r="U12" s="130">
        <f>'kosten in EUR - Gemeente B'!Q5</f>
        <v>105000</v>
      </c>
      <c r="V12" s="131">
        <f>SUM(T12:U12)</f>
        <v>105000</v>
      </c>
      <c r="W12" s="131">
        <f>'kosten in EUR - Gemeente B'!S5</f>
        <v>0</v>
      </c>
      <c r="X12" s="132">
        <f>K12+O12+V12+S12+W12</f>
        <v>105000</v>
      </c>
      <c r="Y12" s="133"/>
      <c r="Z12" s="133">
        <f>X12-C12-D12</f>
        <v>0</v>
      </c>
    </row>
    <row r="13" spans="1:26" hidden="1" outlineLevel="1">
      <c r="A13" s="1"/>
      <c r="B13" s="17" t="str">
        <f>'Gemeente A'!B13</f>
        <v>Te laat gelden</v>
      </c>
      <c r="C13" s="492">
        <f>'V en W uitsplitsing'!D6+'V en W uitsplitsing'!E6</f>
        <v>0</v>
      </c>
      <c r="D13" s="492">
        <f>'V en W uitsplitsing'!I6*(alg!$B$15+alg!$B$16)</f>
        <v>0</v>
      </c>
      <c r="E13" s="128"/>
      <c r="F13" s="129">
        <f>'kosten in EUR - Gemeente B'!B6</f>
        <v>0</v>
      </c>
      <c r="G13" s="130">
        <f>'kosten in EUR - Gemeente B'!C6</f>
        <v>0</v>
      </c>
      <c r="H13" s="130">
        <f>'kosten in EUR - Gemeente B'!D6</f>
        <v>0</v>
      </c>
      <c r="I13" s="130">
        <f>'kosten in EUR - Gemeente B'!E6</f>
        <v>0</v>
      </c>
      <c r="J13" s="130">
        <f>'kosten in EUR - Gemeente B'!F6</f>
        <v>0</v>
      </c>
      <c r="K13" s="131">
        <f t="shared" ref="K13:K14" si="2">SUM(F13:J13)</f>
        <v>0</v>
      </c>
      <c r="L13" s="129">
        <f>'kosten in EUR - Gemeente B'!H6</f>
        <v>0</v>
      </c>
      <c r="M13" s="130">
        <f>'kosten in EUR - Gemeente B'!I6</f>
        <v>0</v>
      </c>
      <c r="N13" s="130">
        <f>'kosten in EUR - Gemeente B'!J6</f>
        <v>0</v>
      </c>
      <c r="O13" s="131">
        <f t="shared" ref="O13:O14" si="3">SUM(L13:N13)</f>
        <v>0</v>
      </c>
      <c r="P13" s="129">
        <f>'kosten in EUR - Gemeente B'!L6</f>
        <v>0</v>
      </c>
      <c r="Q13" s="130">
        <f>'kosten in EUR - Gemeente B'!M6</f>
        <v>0</v>
      </c>
      <c r="R13" s="130">
        <f>'kosten in EUR - Gemeente B'!N6</f>
        <v>0</v>
      </c>
      <c r="S13" s="131">
        <f t="shared" ref="S13:S14" si="4">SUM(P13:R13)</f>
        <v>0</v>
      </c>
      <c r="T13" s="130">
        <f>'kosten in EUR - Gemeente B'!P6</f>
        <v>0</v>
      </c>
      <c r="U13" s="130">
        <f>'kosten in EUR - Gemeente B'!Q6</f>
        <v>0</v>
      </c>
      <c r="V13" s="131">
        <f t="shared" ref="V13:V14" si="5">SUM(T13:U13)</f>
        <v>0</v>
      </c>
      <c r="W13" s="131">
        <f>'kosten in EUR - Gemeente B'!S6</f>
        <v>0</v>
      </c>
      <c r="X13" s="132">
        <f t="shared" ref="X13:X14" si="6">K13+O13+V13+S13+W13</f>
        <v>0</v>
      </c>
      <c r="Y13" s="133"/>
      <c r="Z13" s="133">
        <f t="shared" ref="Z13:Z76" si="7">X13-C13-D13</f>
        <v>0</v>
      </c>
    </row>
    <row r="14" spans="1:26" hidden="1" outlineLevel="1">
      <c r="A14" s="1"/>
      <c r="B14" s="17" t="str">
        <f>'Gemeente A'!B14</f>
        <v>Overige gebruikersopbrengsten</v>
      </c>
      <c r="C14" s="492">
        <f>'V en W uitsplitsing'!D7+'V en W uitsplitsing'!E7</f>
        <v>0</v>
      </c>
      <c r="D14" s="492">
        <f>'V en W uitsplitsing'!I7*(alg!$B$15+alg!$B$16)</f>
        <v>0</v>
      </c>
      <c r="E14" s="128"/>
      <c r="F14" s="129">
        <f>'kosten in EUR - Gemeente B'!B7</f>
        <v>0</v>
      </c>
      <c r="G14" s="130">
        <f>'kosten in EUR - Gemeente B'!C7</f>
        <v>0</v>
      </c>
      <c r="H14" s="130">
        <f>'kosten in EUR - Gemeente B'!D7</f>
        <v>0</v>
      </c>
      <c r="I14" s="130">
        <f>'kosten in EUR - Gemeente B'!E7</f>
        <v>0</v>
      </c>
      <c r="J14" s="130">
        <f>'kosten in EUR - Gemeente B'!F7</f>
        <v>0</v>
      </c>
      <c r="K14" s="131">
        <f t="shared" si="2"/>
        <v>0</v>
      </c>
      <c r="L14" s="129">
        <f>'kosten in EUR - Gemeente B'!H7</f>
        <v>0</v>
      </c>
      <c r="M14" s="130">
        <f>'kosten in EUR - Gemeente B'!I7</f>
        <v>0</v>
      </c>
      <c r="N14" s="130">
        <f>'kosten in EUR - Gemeente B'!J7</f>
        <v>0</v>
      </c>
      <c r="O14" s="131">
        <f t="shared" si="3"/>
        <v>0</v>
      </c>
      <c r="P14" s="129">
        <f>'kosten in EUR - Gemeente B'!L7</f>
        <v>0</v>
      </c>
      <c r="Q14" s="130">
        <f>'kosten in EUR - Gemeente B'!M7</f>
        <v>0</v>
      </c>
      <c r="R14" s="130">
        <f>'kosten in EUR - Gemeente B'!N7</f>
        <v>0</v>
      </c>
      <c r="S14" s="131">
        <f t="shared" si="4"/>
        <v>0</v>
      </c>
      <c r="T14" s="130">
        <f>'kosten in EUR - Gemeente B'!P7</f>
        <v>0</v>
      </c>
      <c r="U14" s="130">
        <f>'kosten in EUR - Gemeente B'!Q7</f>
        <v>0</v>
      </c>
      <c r="V14" s="131">
        <f t="shared" si="5"/>
        <v>0</v>
      </c>
      <c r="W14" s="131">
        <f>'kosten in EUR - Gemeente B'!S7</f>
        <v>0</v>
      </c>
      <c r="X14" s="132">
        <f t="shared" si="6"/>
        <v>0</v>
      </c>
      <c r="Y14" s="133"/>
      <c r="Z14" s="133">
        <f t="shared" si="7"/>
        <v>0</v>
      </c>
    </row>
    <row r="15" spans="1:26" collapsed="1">
      <c r="A15" s="19" t="str">
        <f>'Gemeente A'!A15</f>
        <v>Gebruikers opbrengsten</v>
      </c>
      <c r="B15" s="1"/>
      <c r="C15" s="136">
        <f>SUM(C12:C14)</f>
        <v>105000</v>
      </c>
      <c r="D15" s="136">
        <f>SUM(D12:D14)</f>
        <v>0</v>
      </c>
      <c r="E15" s="133"/>
      <c r="F15" s="134">
        <f>SUM(F12:F14)</f>
        <v>0</v>
      </c>
      <c r="G15" s="135">
        <f>SUM(G12:G14)</f>
        <v>0</v>
      </c>
      <c r="H15" s="135">
        <f>SUM(H12:H14)</f>
        <v>0</v>
      </c>
      <c r="I15" s="135">
        <f>SUM(I12:I14)</f>
        <v>0</v>
      </c>
      <c r="J15" s="135">
        <f>SUM(J12:J14)</f>
        <v>0</v>
      </c>
      <c r="K15" s="136">
        <f>SUM(F15:J15)</f>
        <v>0</v>
      </c>
      <c r="L15" s="134">
        <f>SUM(L12:L14)</f>
        <v>0</v>
      </c>
      <c r="M15" s="135">
        <f>SUM(M12:M14)</f>
        <v>0</v>
      </c>
      <c r="N15" s="135">
        <f>SUM(N12:N14)</f>
        <v>0</v>
      </c>
      <c r="O15" s="136">
        <f t="shared" si="1"/>
        <v>0</v>
      </c>
      <c r="P15" s="134">
        <f>SUM(P12:P14)</f>
        <v>0</v>
      </c>
      <c r="Q15" s="135">
        <f>SUM(Q12:Q14)</f>
        <v>0</v>
      </c>
      <c r="R15" s="135">
        <f>SUM(R12:R14)</f>
        <v>0</v>
      </c>
      <c r="S15" s="136">
        <f t="shared" ref="S15:S34" si="8">SUM(P15:R15)</f>
        <v>0</v>
      </c>
      <c r="T15" s="135">
        <f>SUM(T12:T14)</f>
        <v>0</v>
      </c>
      <c r="U15" s="135">
        <f>SUM(U12:U14)</f>
        <v>105000</v>
      </c>
      <c r="V15" s="136">
        <f t="shared" ref="V15:V34" si="9">SUM(T15:U15)</f>
        <v>105000</v>
      </c>
      <c r="W15" s="136">
        <f>SUM(W12:W14)</f>
        <v>0</v>
      </c>
      <c r="X15" s="137">
        <f t="shared" ref="X15:X34" si="10">K15+O15+V15+S15+W15</f>
        <v>105000</v>
      </c>
      <c r="Y15" s="133"/>
      <c r="Z15" s="133">
        <f t="shared" si="7"/>
        <v>0</v>
      </c>
    </row>
    <row r="16" spans="1:26" hidden="1" outlineLevel="1">
      <c r="A16" s="1"/>
      <c r="B16" s="17" t="str">
        <f>'Gemeente A'!B16</f>
        <v>Verhuur ruimtes en gebouwen</v>
      </c>
      <c r="C16" s="492">
        <f>'V en W uitsplitsing'!D9+'V en W uitsplitsing'!E9</f>
        <v>0</v>
      </c>
      <c r="D16" s="492">
        <f>'V en W uitsplitsing'!I9*(alg!$B$15+alg!$B$16)</f>
        <v>0</v>
      </c>
      <c r="E16" s="128"/>
      <c r="F16" s="129">
        <f>'kosten in EUR - Gemeente B'!B9</f>
        <v>0</v>
      </c>
      <c r="G16" s="130">
        <f>'kosten in EUR - Gemeente B'!C9</f>
        <v>0</v>
      </c>
      <c r="H16" s="130">
        <f>'kosten in EUR - Gemeente B'!D9</f>
        <v>0</v>
      </c>
      <c r="I16" s="130">
        <f>'kosten in EUR - Gemeente B'!E9</f>
        <v>0</v>
      </c>
      <c r="J16" s="130">
        <f>'kosten in EUR - Gemeente B'!F9</f>
        <v>0</v>
      </c>
      <c r="K16" s="131">
        <f t="shared" ref="K16:K19" si="11">SUM(F16:J16)</f>
        <v>0</v>
      </c>
      <c r="L16" s="129">
        <f>'kosten in EUR - Gemeente B'!H9</f>
        <v>0</v>
      </c>
      <c r="M16" s="130">
        <f>'kosten in EUR - Gemeente B'!I9</f>
        <v>0</v>
      </c>
      <c r="N16" s="130">
        <f>'kosten in EUR - Gemeente B'!J9</f>
        <v>0</v>
      </c>
      <c r="O16" s="131">
        <f t="shared" ref="O16:O19" si="12">SUM(L16:N16)</f>
        <v>0</v>
      </c>
      <c r="P16" s="129">
        <f>'kosten in EUR - Gemeente B'!L9</f>
        <v>0</v>
      </c>
      <c r="Q16" s="130">
        <f>'kosten in EUR - Gemeente B'!M9</f>
        <v>0</v>
      </c>
      <c r="R16" s="130">
        <f>'kosten in EUR - Gemeente B'!N9</f>
        <v>0</v>
      </c>
      <c r="S16" s="131">
        <f t="shared" si="8"/>
        <v>0</v>
      </c>
      <c r="T16" s="130">
        <f>'kosten in EUR - Gemeente B'!P9</f>
        <v>0</v>
      </c>
      <c r="U16" s="130">
        <f>'kosten in EUR - Gemeente B'!Q9</f>
        <v>0</v>
      </c>
      <c r="V16" s="131">
        <f t="shared" si="9"/>
        <v>0</v>
      </c>
      <c r="W16" s="131">
        <f>'kosten in EUR - Gemeente B'!S9</f>
        <v>0</v>
      </c>
      <c r="X16" s="132">
        <f t="shared" si="10"/>
        <v>0</v>
      </c>
      <c r="Y16" s="133"/>
      <c r="Z16" s="133">
        <f t="shared" si="7"/>
        <v>0</v>
      </c>
    </row>
    <row r="17" spans="1:26" hidden="1" outlineLevel="1">
      <c r="A17" s="1"/>
      <c r="B17" s="17" t="str">
        <f>'Gemeente A'!B17</f>
        <v>Dienstverlening scholen</v>
      </c>
      <c r="C17" s="492">
        <f>'V en W uitsplitsing'!D10+'V en W uitsplitsing'!E10</f>
        <v>0</v>
      </c>
      <c r="D17" s="492">
        <f>'V en W uitsplitsing'!I10*(alg!$B$15+alg!$B$16)</f>
        <v>0</v>
      </c>
      <c r="E17" s="128"/>
      <c r="F17" s="129">
        <f>'kosten in EUR - Gemeente B'!B10</f>
        <v>0</v>
      </c>
      <c r="G17" s="130">
        <f>'kosten in EUR - Gemeente B'!C10</f>
        <v>0</v>
      </c>
      <c r="H17" s="130">
        <f>'kosten in EUR - Gemeente B'!D10</f>
        <v>0</v>
      </c>
      <c r="I17" s="130">
        <f>'kosten in EUR - Gemeente B'!E10</f>
        <v>0</v>
      </c>
      <c r="J17" s="130">
        <f>'kosten in EUR - Gemeente B'!F10</f>
        <v>0</v>
      </c>
      <c r="K17" s="131">
        <f t="shared" si="11"/>
        <v>0</v>
      </c>
      <c r="L17" s="129">
        <f>'kosten in EUR - Gemeente B'!H10</f>
        <v>0</v>
      </c>
      <c r="M17" s="130">
        <f>'kosten in EUR - Gemeente B'!I10</f>
        <v>0</v>
      </c>
      <c r="N17" s="130">
        <f>'kosten in EUR - Gemeente B'!J10</f>
        <v>0</v>
      </c>
      <c r="O17" s="131">
        <f t="shared" si="12"/>
        <v>0</v>
      </c>
      <c r="P17" s="129">
        <f>'kosten in EUR - Gemeente B'!L10</f>
        <v>0</v>
      </c>
      <c r="Q17" s="130">
        <f>'kosten in EUR - Gemeente B'!M10</f>
        <v>0</v>
      </c>
      <c r="R17" s="130">
        <f>'kosten in EUR - Gemeente B'!N10</f>
        <v>0</v>
      </c>
      <c r="S17" s="131">
        <f t="shared" si="8"/>
        <v>0</v>
      </c>
      <c r="T17" s="130">
        <f>'kosten in EUR - Gemeente B'!P10</f>
        <v>0</v>
      </c>
      <c r="U17" s="130">
        <f>'kosten in EUR - Gemeente B'!Q10</f>
        <v>0</v>
      </c>
      <c r="V17" s="131">
        <f t="shared" si="9"/>
        <v>0</v>
      </c>
      <c r="W17" s="131">
        <f>'kosten in EUR - Gemeente B'!S10</f>
        <v>0</v>
      </c>
      <c r="X17" s="132">
        <f t="shared" si="10"/>
        <v>0</v>
      </c>
      <c r="Y17" s="133"/>
      <c r="Z17" s="133">
        <f t="shared" si="7"/>
        <v>0</v>
      </c>
    </row>
    <row r="18" spans="1:26" hidden="1" outlineLevel="1">
      <c r="A18" s="1"/>
      <c r="B18" s="17" t="str">
        <f>'Gemeente A'!B18</f>
        <v>Activiteiten / Projecten</v>
      </c>
      <c r="C18" s="492">
        <f>'V en W uitsplitsing'!D11+'V en W uitsplitsing'!E11</f>
        <v>0</v>
      </c>
      <c r="D18" s="492">
        <f>'V en W uitsplitsing'!I11*(alg!$B$15+alg!$B$16)</f>
        <v>0</v>
      </c>
      <c r="E18" s="128"/>
      <c r="F18" s="129">
        <f>'kosten in EUR - Gemeente B'!B11</f>
        <v>0</v>
      </c>
      <c r="G18" s="130">
        <f>'kosten in EUR - Gemeente B'!C11</f>
        <v>0</v>
      </c>
      <c r="H18" s="130">
        <f>'kosten in EUR - Gemeente B'!D11</f>
        <v>0</v>
      </c>
      <c r="I18" s="130">
        <f>'kosten in EUR - Gemeente B'!E11</f>
        <v>0</v>
      </c>
      <c r="J18" s="130">
        <f>'kosten in EUR - Gemeente B'!F11</f>
        <v>0</v>
      </c>
      <c r="K18" s="131">
        <f t="shared" si="11"/>
        <v>0</v>
      </c>
      <c r="L18" s="129">
        <f>'kosten in EUR - Gemeente B'!H11</f>
        <v>0</v>
      </c>
      <c r="M18" s="130">
        <f>'kosten in EUR - Gemeente B'!I11</f>
        <v>0</v>
      </c>
      <c r="N18" s="130">
        <f>'kosten in EUR - Gemeente B'!J11</f>
        <v>0</v>
      </c>
      <c r="O18" s="131">
        <f t="shared" si="12"/>
        <v>0</v>
      </c>
      <c r="P18" s="129">
        <f>'kosten in EUR - Gemeente B'!L11</f>
        <v>0</v>
      </c>
      <c r="Q18" s="130">
        <f>'kosten in EUR - Gemeente B'!M11</f>
        <v>0</v>
      </c>
      <c r="R18" s="130">
        <f>'kosten in EUR - Gemeente B'!N11</f>
        <v>0</v>
      </c>
      <c r="S18" s="131">
        <f t="shared" si="8"/>
        <v>0</v>
      </c>
      <c r="T18" s="130">
        <f>'kosten in EUR - Gemeente B'!P11</f>
        <v>0</v>
      </c>
      <c r="U18" s="130">
        <f>'kosten in EUR - Gemeente B'!Q11</f>
        <v>0</v>
      </c>
      <c r="V18" s="131">
        <f t="shared" si="9"/>
        <v>0</v>
      </c>
      <c r="W18" s="131">
        <f>'kosten in EUR - Gemeente B'!S11</f>
        <v>0</v>
      </c>
      <c r="X18" s="132">
        <f t="shared" si="10"/>
        <v>0</v>
      </c>
      <c r="Y18" s="133"/>
      <c r="Z18" s="133">
        <f t="shared" si="7"/>
        <v>0</v>
      </c>
    </row>
    <row r="19" spans="1:26" hidden="1" outlineLevel="1">
      <c r="A19" s="1"/>
      <c r="B19" s="17" t="str">
        <f>'Gemeente A'!B19</f>
        <v>Overige specifieke opbrengsten</v>
      </c>
      <c r="C19" s="492">
        <f>'V en W uitsplitsing'!D12+'V en W uitsplitsing'!E12</f>
        <v>0</v>
      </c>
      <c r="D19" s="492">
        <f>'V en W uitsplitsing'!I12*(alg!$B$15+alg!$B$16)</f>
        <v>0</v>
      </c>
      <c r="E19" s="128"/>
      <c r="F19" s="129">
        <f>'kosten in EUR - Gemeente B'!B12</f>
        <v>0</v>
      </c>
      <c r="G19" s="130">
        <f>'kosten in EUR - Gemeente B'!C12</f>
        <v>0</v>
      </c>
      <c r="H19" s="130">
        <f>'kosten in EUR - Gemeente B'!D12</f>
        <v>0</v>
      </c>
      <c r="I19" s="130">
        <f>'kosten in EUR - Gemeente B'!E12</f>
        <v>0</v>
      </c>
      <c r="J19" s="130">
        <f>'kosten in EUR - Gemeente B'!F12</f>
        <v>0</v>
      </c>
      <c r="K19" s="131">
        <f t="shared" si="11"/>
        <v>0</v>
      </c>
      <c r="L19" s="129">
        <f>'kosten in EUR - Gemeente B'!H12</f>
        <v>0</v>
      </c>
      <c r="M19" s="130">
        <f>'kosten in EUR - Gemeente B'!I12</f>
        <v>0</v>
      </c>
      <c r="N19" s="130">
        <f>'kosten in EUR - Gemeente B'!J12</f>
        <v>0</v>
      </c>
      <c r="O19" s="131">
        <f t="shared" si="12"/>
        <v>0</v>
      </c>
      <c r="P19" s="129">
        <f>'kosten in EUR - Gemeente B'!L12</f>
        <v>0</v>
      </c>
      <c r="Q19" s="130">
        <f>'kosten in EUR - Gemeente B'!M12</f>
        <v>0</v>
      </c>
      <c r="R19" s="130">
        <f>'kosten in EUR - Gemeente B'!N12</f>
        <v>0</v>
      </c>
      <c r="S19" s="131">
        <f t="shared" si="8"/>
        <v>0</v>
      </c>
      <c r="T19" s="130">
        <f>'kosten in EUR - Gemeente B'!P12</f>
        <v>0</v>
      </c>
      <c r="U19" s="130">
        <f>'kosten in EUR - Gemeente B'!Q12</f>
        <v>0</v>
      </c>
      <c r="V19" s="131">
        <f t="shared" si="9"/>
        <v>0</v>
      </c>
      <c r="W19" s="131">
        <f>'kosten in EUR - Gemeente B'!S12</f>
        <v>0</v>
      </c>
      <c r="X19" s="132">
        <f t="shared" si="10"/>
        <v>0</v>
      </c>
      <c r="Y19" s="133"/>
      <c r="Z19" s="133">
        <f t="shared" si="7"/>
        <v>0</v>
      </c>
    </row>
    <row r="20" spans="1:26" collapsed="1">
      <c r="A20" s="19" t="str">
        <f>'Gemeente A'!A20</f>
        <v>Specifieke opbrengsten</v>
      </c>
      <c r="C20" s="136">
        <f>SUM(C16:C19)</f>
        <v>0</v>
      </c>
      <c r="D20" s="136">
        <f>SUM(D16:D19)</f>
        <v>0</v>
      </c>
      <c r="E20" s="133"/>
      <c r="F20" s="134">
        <f>SUM(F16:F19)</f>
        <v>0</v>
      </c>
      <c r="G20" s="135">
        <f t="shared" ref="G20:J20" si="13">SUM(G16:G19)</f>
        <v>0</v>
      </c>
      <c r="H20" s="135">
        <f t="shared" si="13"/>
        <v>0</v>
      </c>
      <c r="I20" s="135">
        <f t="shared" ref="I20" si="14">SUM(I16:I19)</f>
        <v>0</v>
      </c>
      <c r="J20" s="135">
        <f t="shared" si="13"/>
        <v>0</v>
      </c>
      <c r="K20" s="136">
        <f t="shared" ref="K20:K34" si="15">SUM(F20:J20)</f>
        <v>0</v>
      </c>
      <c r="L20" s="134">
        <f t="shared" ref="L20:N20" si="16">SUM(L16:L19)</f>
        <v>0</v>
      </c>
      <c r="M20" s="135">
        <f t="shared" si="16"/>
        <v>0</v>
      </c>
      <c r="N20" s="135">
        <f t="shared" si="16"/>
        <v>0</v>
      </c>
      <c r="O20" s="136">
        <f t="shared" si="1"/>
        <v>0</v>
      </c>
      <c r="P20" s="134">
        <f t="shared" ref="P20:U20" si="17">SUM(P16:P19)</f>
        <v>0</v>
      </c>
      <c r="Q20" s="135">
        <f t="shared" si="17"/>
        <v>0</v>
      </c>
      <c r="R20" s="135">
        <f t="shared" ref="R20" si="18">SUM(R16:R19)</f>
        <v>0</v>
      </c>
      <c r="S20" s="136">
        <f t="shared" si="8"/>
        <v>0</v>
      </c>
      <c r="T20" s="135">
        <f t="shared" si="17"/>
        <v>0</v>
      </c>
      <c r="U20" s="135">
        <f t="shared" si="17"/>
        <v>0</v>
      </c>
      <c r="V20" s="136">
        <f t="shared" si="9"/>
        <v>0</v>
      </c>
      <c r="W20" s="136">
        <f t="shared" ref="W20" si="19">SUM(W16:W19)</f>
        <v>0</v>
      </c>
      <c r="X20" s="137">
        <f t="shared" si="10"/>
        <v>0</v>
      </c>
      <c r="Y20" s="133"/>
      <c r="Z20" s="133">
        <f t="shared" si="7"/>
        <v>0</v>
      </c>
    </row>
    <row r="21" spans="1:26" hidden="1" outlineLevel="1">
      <c r="A21" s="1"/>
      <c r="B21" s="17" t="str">
        <f>'Gemeente A'!B21</f>
        <v>Vrije Rubriek 1</v>
      </c>
      <c r="C21" s="492">
        <f>'V en W uitsplitsing'!D14+'V en W uitsplitsing'!E14</f>
        <v>0</v>
      </c>
      <c r="D21" s="492">
        <f>'V en W uitsplitsing'!I14*(alg!$B$15+alg!$B$16)</f>
        <v>0</v>
      </c>
      <c r="E21" s="128"/>
      <c r="F21" s="129">
        <f>'kosten in EUR - Gemeente B'!B14</f>
        <v>0</v>
      </c>
      <c r="G21" s="130">
        <f>'kosten in EUR - Gemeente B'!C14</f>
        <v>0</v>
      </c>
      <c r="H21" s="130">
        <f>'kosten in EUR - Gemeente B'!D14</f>
        <v>0</v>
      </c>
      <c r="I21" s="130">
        <f>'kosten in EUR - Gemeente B'!E14</f>
        <v>0</v>
      </c>
      <c r="J21" s="130">
        <f>'kosten in EUR - Gemeente B'!F14</f>
        <v>0</v>
      </c>
      <c r="K21" s="131">
        <f t="shared" ref="K21:K22" si="20">SUM(F21:J21)</f>
        <v>0</v>
      </c>
      <c r="L21" s="129">
        <f>'kosten in EUR - Gemeente B'!H14</f>
        <v>0</v>
      </c>
      <c r="M21" s="130">
        <f>'kosten in EUR - Gemeente B'!I14</f>
        <v>0</v>
      </c>
      <c r="N21" s="130">
        <f>'kosten in EUR - Gemeente B'!J14</f>
        <v>0</v>
      </c>
      <c r="O21" s="131">
        <f t="shared" ref="O21:O22" si="21">SUM(L21:N21)</f>
        <v>0</v>
      </c>
      <c r="P21" s="129">
        <f>'kosten in EUR - Gemeente B'!L14</f>
        <v>0</v>
      </c>
      <c r="Q21" s="130">
        <f>'kosten in EUR - Gemeente B'!M14</f>
        <v>0</v>
      </c>
      <c r="R21" s="130">
        <f>'kosten in EUR - Gemeente B'!N14</f>
        <v>0</v>
      </c>
      <c r="S21" s="131">
        <f t="shared" si="8"/>
        <v>0</v>
      </c>
      <c r="T21" s="130">
        <f>'kosten in EUR - Gemeente B'!P14</f>
        <v>0</v>
      </c>
      <c r="U21" s="130">
        <f>'kosten in EUR - Gemeente B'!Q14</f>
        <v>0</v>
      </c>
      <c r="V21" s="131">
        <f t="shared" si="9"/>
        <v>0</v>
      </c>
      <c r="W21" s="131">
        <f>'kosten in EUR - Gemeente B'!S14</f>
        <v>0</v>
      </c>
      <c r="X21" s="132">
        <f t="shared" si="10"/>
        <v>0</v>
      </c>
      <c r="Y21" s="133"/>
      <c r="Z21" s="133">
        <f t="shared" si="7"/>
        <v>0</v>
      </c>
    </row>
    <row r="22" spans="1:26" hidden="1" outlineLevel="1">
      <c r="A22" s="1"/>
      <c r="B22" s="17" t="str">
        <f>'Gemeente A'!B22</f>
        <v>Vrije Rubriek 1 overig</v>
      </c>
      <c r="C22" s="492">
        <f>'V en W uitsplitsing'!D15+'V en W uitsplitsing'!E15</f>
        <v>0</v>
      </c>
      <c r="D22" s="492">
        <f>'V en W uitsplitsing'!I15*(alg!$B$15+alg!$B$16)</f>
        <v>0</v>
      </c>
      <c r="E22" s="128"/>
      <c r="F22" s="129">
        <f>'kosten in EUR - Gemeente B'!B15</f>
        <v>0</v>
      </c>
      <c r="G22" s="130">
        <f>'kosten in EUR - Gemeente B'!C15</f>
        <v>0</v>
      </c>
      <c r="H22" s="130">
        <f>'kosten in EUR - Gemeente B'!D15</f>
        <v>0</v>
      </c>
      <c r="I22" s="130">
        <f>'kosten in EUR - Gemeente B'!E15</f>
        <v>0</v>
      </c>
      <c r="J22" s="130">
        <f>'kosten in EUR - Gemeente B'!F15</f>
        <v>0</v>
      </c>
      <c r="K22" s="131">
        <f t="shared" si="20"/>
        <v>0</v>
      </c>
      <c r="L22" s="129">
        <f>'kosten in EUR - Gemeente B'!H15</f>
        <v>0</v>
      </c>
      <c r="M22" s="130">
        <f>'kosten in EUR - Gemeente B'!I15</f>
        <v>0</v>
      </c>
      <c r="N22" s="130">
        <f>'kosten in EUR - Gemeente B'!J15</f>
        <v>0</v>
      </c>
      <c r="O22" s="131">
        <f t="shared" si="21"/>
        <v>0</v>
      </c>
      <c r="P22" s="129">
        <f>'kosten in EUR - Gemeente B'!L15</f>
        <v>0</v>
      </c>
      <c r="Q22" s="130">
        <f>'kosten in EUR - Gemeente B'!M15</f>
        <v>0</v>
      </c>
      <c r="R22" s="130">
        <f>'kosten in EUR - Gemeente B'!N15</f>
        <v>0</v>
      </c>
      <c r="S22" s="131">
        <f t="shared" si="8"/>
        <v>0</v>
      </c>
      <c r="T22" s="130">
        <f>'kosten in EUR - Gemeente B'!P15</f>
        <v>0</v>
      </c>
      <c r="U22" s="130">
        <f>'kosten in EUR - Gemeente B'!Q15</f>
        <v>0</v>
      </c>
      <c r="V22" s="131">
        <f t="shared" si="9"/>
        <v>0</v>
      </c>
      <c r="W22" s="131">
        <f>'kosten in EUR - Gemeente B'!S15</f>
        <v>0</v>
      </c>
      <c r="X22" s="132">
        <f t="shared" si="10"/>
        <v>0</v>
      </c>
      <c r="Y22" s="133"/>
      <c r="Z22" s="133">
        <f t="shared" si="7"/>
        <v>0</v>
      </c>
    </row>
    <row r="23" spans="1:26" collapsed="1">
      <c r="A23" s="19" t="str">
        <f>'Gemeente A'!A23</f>
        <v>Omzet Vrije Rubriek 1</v>
      </c>
      <c r="C23" s="136">
        <f>SUM(C21:C22)</f>
        <v>0</v>
      </c>
      <c r="D23" s="136">
        <f>SUM(D21:D22)</f>
        <v>0</v>
      </c>
      <c r="E23" s="133"/>
      <c r="F23" s="134">
        <f>SUM(F21:F22)</f>
        <v>0</v>
      </c>
      <c r="G23" s="135">
        <f t="shared" ref="G23:J23" si="22">SUM(G21:G22)</f>
        <v>0</v>
      </c>
      <c r="H23" s="135">
        <f t="shared" si="22"/>
        <v>0</v>
      </c>
      <c r="I23" s="135">
        <f t="shared" ref="I23" si="23">SUM(I21:I22)</f>
        <v>0</v>
      </c>
      <c r="J23" s="135">
        <f t="shared" si="22"/>
        <v>0</v>
      </c>
      <c r="K23" s="136">
        <f t="shared" si="15"/>
        <v>0</v>
      </c>
      <c r="L23" s="134">
        <f t="shared" ref="L23:N23" si="24">SUM(L21:L22)</f>
        <v>0</v>
      </c>
      <c r="M23" s="135">
        <f t="shared" si="24"/>
        <v>0</v>
      </c>
      <c r="N23" s="135">
        <f t="shared" si="24"/>
        <v>0</v>
      </c>
      <c r="O23" s="136">
        <f t="shared" si="1"/>
        <v>0</v>
      </c>
      <c r="P23" s="134">
        <f t="shared" ref="P23:U23" si="25">SUM(P21:P22)</f>
        <v>0</v>
      </c>
      <c r="Q23" s="135">
        <f t="shared" si="25"/>
        <v>0</v>
      </c>
      <c r="R23" s="135">
        <f t="shared" ref="R23" si="26">SUM(R21:R22)</f>
        <v>0</v>
      </c>
      <c r="S23" s="136">
        <f t="shared" si="8"/>
        <v>0</v>
      </c>
      <c r="T23" s="135">
        <f t="shared" si="25"/>
        <v>0</v>
      </c>
      <c r="U23" s="135">
        <f t="shared" si="25"/>
        <v>0</v>
      </c>
      <c r="V23" s="136">
        <f t="shared" si="9"/>
        <v>0</v>
      </c>
      <c r="W23" s="136">
        <f t="shared" ref="W23" si="27">SUM(W21:W22)</f>
        <v>0</v>
      </c>
      <c r="X23" s="137">
        <f t="shared" si="10"/>
        <v>0</v>
      </c>
      <c r="Y23" s="133"/>
      <c r="Z23" s="133">
        <f t="shared" si="7"/>
        <v>0</v>
      </c>
    </row>
    <row r="24" spans="1:26" hidden="1" outlineLevel="1">
      <c r="A24" s="1"/>
      <c r="B24" s="17" t="str">
        <f>'Gemeente A'!B24</f>
        <v>Vrije Rubriek 2</v>
      </c>
      <c r="C24" s="492">
        <f>'V en W uitsplitsing'!D17+'V en W uitsplitsing'!E17</f>
        <v>0</v>
      </c>
      <c r="D24" s="492">
        <f>'V en W uitsplitsing'!I17*(alg!$B$15+alg!$B$16)</f>
        <v>0</v>
      </c>
      <c r="E24" s="128"/>
      <c r="F24" s="129">
        <f>'kosten in EUR - Gemeente B'!B17</f>
        <v>0</v>
      </c>
      <c r="G24" s="130">
        <f>'kosten in EUR - Gemeente B'!C17</f>
        <v>0</v>
      </c>
      <c r="H24" s="130">
        <f>'kosten in EUR - Gemeente B'!D17</f>
        <v>0</v>
      </c>
      <c r="I24" s="130">
        <f>'kosten in EUR - Gemeente B'!E17</f>
        <v>0</v>
      </c>
      <c r="J24" s="130">
        <f>'kosten in EUR - Gemeente B'!F17</f>
        <v>0</v>
      </c>
      <c r="K24" s="131">
        <f t="shared" ref="K24:K25" si="28">SUM(F24:J24)</f>
        <v>0</v>
      </c>
      <c r="L24" s="129">
        <f>'kosten in EUR - Gemeente B'!H17</f>
        <v>0</v>
      </c>
      <c r="M24" s="130">
        <f>'kosten in EUR - Gemeente B'!I17</f>
        <v>0</v>
      </c>
      <c r="N24" s="130">
        <f>'kosten in EUR - Gemeente B'!J17</f>
        <v>0</v>
      </c>
      <c r="O24" s="131">
        <f t="shared" ref="O24:O25" si="29">SUM(L24:N24)</f>
        <v>0</v>
      </c>
      <c r="P24" s="129">
        <f>'kosten in EUR - Gemeente B'!L17</f>
        <v>0</v>
      </c>
      <c r="Q24" s="130">
        <f>'kosten in EUR - Gemeente B'!M17</f>
        <v>0</v>
      </c>
      <c r="R24" s="130">
        <f>'kosten in EUR - Gemeente B'!N17</f>
        <v>0</v>
      </c>
      <c r="S24" s="131">
        <f t="shared" si="8"/>
        <v>0</v>
      </c>
      <c r="T24" s="130">
        <f>'kosten in EUR - Gemeente B'!P17</f>
        <v>0</v>
      </c>
      <c r="U24" s="130">
        <f>'kosten in EUR - Gemeente B'!Q17</f>
        <v>0</v>
      </c>
      <c r="V24" s="131">
        <f t="shared" si="9"/>
        <v>0</v>
      </c>
      <c r="W24" s="131">
        <f>'kosten in EUR - Gemeente B'!S17</f>
        <v>0</v>
      </c>
      <c r="X24" s="132">
        <f t="shared" si="10"/>
        <v>0</v>
      </c>
      <c r="Y24" s="133"/>
      <c r="Z24" s="133">
        <f t="shared" si="7"/>
        <v>0</v>
      </c>
    </row>
    <row r="25" spans="1:26" hidden="1" outlineLevel="1">
      <c r="A25" s="1"/>
      <c r="B25" s="17" t="str">
        <f>'Gemeente A'!B25</f>
        <v>Vrije Rubriek 2 overig</v>
      </c>
      <c r="C25" s="492">
        <f>'V en W uitsplitsing'!D18+'V en W uitsplitsing'!E18</f>
        <v>0</v>
      </c>
      <c r="D25" s="492">
        <f>'V en W uitsplitsing'!I18*(alg!$B$15+alg!$B$16)</f>
        <v>0</v>
      </c>
      <c r="E25" s="128"/>
      <c r="F25" s="129">
        <f>'kosten in EUR - Gemeente B'!B18</f>
        <v>0</v>
      </c>
      <c r="G25" s="130">
        <f>'kosten in EUR - Gemeente B'!C18</f>
        <v>0</v>
      </c>
      <c r="H25" s="130">
        <f>'kosten in EUR - Gemeente B'!D18</f>
        <v>0</v>
      </c>
      <c r="I25" s="130">
        <f>'kosten in EUR - Gemeente B'!E18</f>
        <v>0</v>
      </c>
      <c r="J25" s="130">
        <f>'kosten in EUR - Gemeente B'!F18</f>
        <v>0</v>
      </c>
      <c r="K25" s="131">
        <f t="shared" si="28"/>
        <v>0</v>
      </c>
      <c r="L25" s="129">
        <f>'kosten in EUR - Gemeente B'!H18</f>
        <v>0</v>
      </c>
      <c r="M25" s="130">
        <f>'kosten in EUR - Gemeente B'!I18</f>
        <v>0</v>
      </c>
      <c r="N25" s="130">
        <f>'kosten in EUR - Gemeente B'!J18</f>
        <v>0</v>
      </c>
      <c r="O25" s="131">
        <f t="shared" si="29"/>
        <v>0</v>
      </c>
      <c r="P25" s="129">
        <f>'kosten in EUR - Gemeente B'!L18</f>
        <v>0</v>
      </c>
      <c r="Q25" s="130">
        <f>'kosten in EUR - Gemeente B'!M18</f>
        <v>0</v>
      </c>
      <c r="R25" s="130">
        <f>'kosten in EUR - Gemeente B'!N18</f>
        <v>0</v>
      </c>
      <c r="S25" s="131">
        <f t="shared" si="8"/>
        <v>0</v>
      </c>
      <c r="T25" s="130">
        <f>'kosten in EUR - Gemeente B'!P18</f>
        <v>0</v>
      </c>
      <c r="U25" s="130">
        <f>'kosten in EUR - Gemeente B'!Q18</f>
        <v>0</v>
      </c>
      <c r="V25" s="131">
        <f t="shared" si="9"/>
        <v>0</v>
      </c>
      <c r="W25" s="131">
        <f>'kosten in EUR - Gemeente B'!S18</f>
        <v>0</v>
      </c>
      <c r="X25" s="132">
        <f t="shared" si="10"/>
        <v>0</v>
      </c>
      <c r="Y25" s="133"/>
      <c r="Z25" s="133">
        <f t="shared" si="7"/>
        <v>0</v>
      </c>
    </row>
    <row r="26" spans="1:26" collapsed="1">
      <c r="A26" s="19" t="str">
        <f>'Gemeente A'!A26</f>
        <v>Omzet Vrije Rubriek 2</v>
      </c>
      <c r="C26" s="136">
        <f>SUM(C24:C25)</f>
        <v>0</v>
      </c>
      <c r="D26" s="136">
        <f>SUM(D24:D25)</f>
        <v>0</v>
      </c>
      <c r="E26" s="133"/>
      <c r="F26" s="134">
        <f>SUM(F24:F25)</f>
        <v>0</v>
      </c>
      <c r="G26" s="135">
        <f t="shared" ref="G26:J26" si="30">SUM(G24:G25)</f>
        <v>0</v>
      </c>
      <c r="H26" s="135">
        <f t="shared" si="30"/>
        <v>0</v>
      </c>
      <c r="I26" s="135">
        <f t="shared" ref="I26" si="31">SUM(I24:I25)</f>
        <v>0</v>
      </c>
      <c r="J26" s="135">
        <f t="shared" si="30"/>
        <v>0</v>
      </c>
      <c r="K26" s="136">
        <f t="shared" ref="K26:K29" si="32">SUM(F26:J26)</f>
        <v>0</v>
      </c>
      <c r="L26" s="134">
        <f t="shared" ref="L26:N26" si="33">SUM(L24:L25)</f>
        <v>0</v>
      </c>
      <c r="M26" s="135">
        <f t="shared" si="33"/>
        <v>0</v>
      </c>
      <c r="N26" s="135">
        <f t="shared" si="33"/>
        <v>0</v>
      </c>
      <c r="O26" s="136">
        <f t="shared" si="1"/>
        <v>0</v>
      </c>
      <c r="P26" s="134">
        <f t="shared" ref="P26:R26" si="34">SUM(P24:P25)</f>
        <v>0</v>
      </c>
      <c r="Q26" s="135">
        <f t="shared" si="34"/>
        <v>0</v>
      </c>
      <c r="R26" s="135">
        <f t="shared" si="34"/>
        <v>0</v>
      </c>
      <c r="S26" s="136">
        <f t="shared" ref="S26:S29" si="35">SUM(P26:R26)</f>
        <v>0</v>
      </c>
      <c r="T26" s="135">
        <f t="shared" ref="T26:U26" si="36">SUM(T24:T25)</f>
        <v>0</v>
      </c>
      <c r="U26" s="135">
        <f t="shared" si="36"/>
        <v>0</v>
      </c>
      <c r="V26" s="136">
        <f t="shared" ref="V26:V29" si="37">SUM(T26:U26)</f>
        <v>0</v>
      </c>
      <c r="W26" s="136">
        <f t="shared" ref="W26" si="38">SUM(W24:W25)</f>
        <v>0</v>
      </c>
      <c r="X26" s="137">
        <f t="shared" si="10"/>
        <v>0</v>
      </c>
      <c r="Y26" s="133"/>
      <c r="Z26" s="133">
        <f t="shared" si="7"/>
        <v>0</v>
      </c>
    </row>
    <row r="27" spans="1:26" hidden="1" outlineLevel="1">
      <c r="A27" s="1"/>
      <c r="B27" s="17" t="str">
        <f>'Gemeente A'!B27</f>
        <v>Rentebaten</v>
      </c>
      <c r="C27" s="492">
        <f>'V en W uitsplitsing'!D20+'V en W uitsplitsing'!E20</f>
        <v>0</v>
      </c>
      <c r="D27" s="492">
        <f>'V en W uitsplitsing'!I20*(alg!$B$15+alg!$B$16)</f>
        <v>0</v>
      </c>
      <c r="E27" s="128"/>
      <c r="F27" s="129">
        <f>'kosten in EUR - Gemeente B'!B20</f>
        <v>0</v>
      </c>
      <c r="G27" s="130">
        <f>'kosten in EUR - Gemeente B'!C20</f>
        <v>0</v>
      </c>
      <c r="H27" s="130">
        <f>'kosten in EUR - Gemeente B'!D20</f>
        <v>0</v>
      </c>
      <c r="I27" s="130">
        <f>'kosten in EUR - Gemeente B'!E20</f>
        <v>0</v>
      </c>
      <c r="J27" s="130">
        <f>'kosten in EUR - Gemeente B'!F20</f>
        <v>0</v>
      </c>
      <c r="K27" s="131">
        <f t="shared" si="32"/>
        <v>0</v>
      </c>
      <c r="L27" s="129">
        <f>'kosten in EUR - Gemeente B'!H20</f>
        <v>0</v>
      </c>
      <c r="M27" s="130">
        <f>'kosten in EUR - Gemeente B'!I20</f>
        <v>0</v>
      </c>
      <c r="N27" s="130">
        <f>'kosten in EUR - Gemeente B'!J20</f>
        <v>0</v>
      </c>
      <c r="O27" s="131">
        <f t="shared" ref="O27:O29" si="39">SUM(L27:N27)</f>
        <v>0</v>
      </c>
      <c r="P27" s="129">
        <f>'kosten in EUR - Gemeente B'!L20</f>
        <v>0</v>
      </c>
      <c r="Q27" s="130">
        <f>'kosten in EUR - Gemeente B'!M20</f>
        <v>0</v>
      </c>
      <c r="R27" s="130">
        <f>'kosten in EUR - Gemeente B'!N20</f>
        <v>0</v>
      </c>
      <c r="S27" s="131">
        <f t="shared" si="35"/>
        <v>0</v>
      </c>
      <c r="T27" s="130">
        <f>'kosten in EUR - Gemeente B'!P20</f>
        <v>0</v>
      </c>
      <c r="U27" s="130">
        <f>'kosten in EUR - Gemeente B'!Q20</f>
        <v>0</v>
      </c>
      <c r="V27" s="131">
        <f t="shared" si="37"/>
        <v>0</v>
      </c>
      <c r="W27" s="131">
        <f>'kosten in EUR - Gemeente B'!S20</f>
        <v>0</v>
      </c>
      <c r="X27" s="132">
        <f t="shared" si="10"/>
        <v>0</v>
      </c>
      <c r="Y27" s="133"/>
      <c r="Z27" s="133">
        <f t="shared" si="7"/>
        <v>0</v>
      </c>
    </row>
    <row r="28" spans="1:26" hidden="1" outlineLevel="1">
      <c r="A28" s="1"/>
      <c r="B28" s="17" t="str">
        <f>'Gemeente A'!B28</f>
        <v>Project baten</v>
      </c>
      <c r="C28" s="492">
        <f>'V en W uitsplitsing'!D21+'V en W uitsplitsing'!E21</f>
        <v>170000</v>
      </c>
      <c r="D28" s="492">
        <f>'V en W uitsplitsing'!I21*(alg!$B$15+alg!$B$16)</f>
        <v>0</v>
      </c>
      <c r="E28" s="128"/>
      <c r="F28" s="129">
        <f>'kosten in EUR - Gemeente B'!B21</f>
        <v>15000</v>
      </c>
      <c r="G28" s="130">
        <f>'kosten in EUR - Gemeente B'!C21</f>
        <v>15000</v>
      </c>
      <c r="H28" s="130">
        <f>'kosten in EUR - Gemeente B'!D21</f>
        <v>15000</v>
      </c>
      <c r="I28" s="130">
        <f>'kosten in EUR - Gemeente B'!E21</f>
        <v>15000</v>
      </c>
      <c r="J28" s="130">
        <f>'kosten in EUR - Gemeente B'!F21</f>
        <v>15000</v>
      </c>
      <c r="K28" s="131">
        <f t="shared" si="32"/>
        <v>75000</v>
      </c>
      <c r="L28" s="129">
        <f>'kosten in EUR - Gemeente B'!H21</f>
        <v>15000</v>
      </c>
      <c r="M28" s="130">
        <f>'kosten in EUR - Gemeente B'!I21</f>
        <v>15000</v>
      </c>
      <c r="N28" s="130">
        <f>'kosten in EUR - Gemeente B'!J21</f>
        <v>10000</v>
      </c>
      <c r="O28" s="131">
        <f t="shared" si="39"/>
        <v>40000</v>
      </c>
      <c r="P28" s="129">
        <f>'kosten in EUR - Gemeente B'!L21</f>
        <v>15000</v>
      </c>
      <c r="Q28" s="130">
        <f>'kosten in EUR - Gemeente B'!M21</f>
        <v>15000</v>
      </c>
      <c r="R28" s="130">
        <f>'kosten in EUR - Gemeente B'!N21</f>
        <v>15000</v>
      </c>
      <c r="S28" s="131">
        <f t="shared" si="35"/>
        <v>45000</v>
      </c>
      <c r="T28" s="130">
        <f>'kosten in EUR - Gemeente B'!P21</f>
        <v>0</v>
      </c>
      <c r="U28" s="130">
        <f>'kosten in EUR - Gemeente B'!Q21</f>
        <v>0</v>
      </c>
      <c r="V28" s="131">
        <f t="shared" si="37"/>
        <v>0</v>
      </c>
      <c r="W28" s="131">
        <f>'kosten in EUR - Gemeente B'!S21</f>
        <v>10000</v>
      </c>
      <c r="X28" s="132">
        <f t="shared" si="10"/>
        <v>170000</v>
      </c>
      <c r="Y28" s="133"/>
      <c r="Z28" s="133">
        <f t="shared" si="7"/>
        <v>0</v>
      </c>
    </row>
    <row r="29" spans="1:26" hidden="1" outlineLevel="1">
      <c r="A29" s="1"/>
      <c r="B29" s="17" t="str">
        <f>'Gemeente A'!B29</f>
        <v>Overige baten</v>
      </c>
      <c r="C29" s="492">
        <f>'V en W uitsplitsing'!D22+'V en W uitsplitsing'!E22</f>
        <v>0</v>
      </c>
      <c r="D29" s="492">
        <f>'V en W uitsplitsing'!I22*(alg!$B$15+alg!$B$16)</f>
        <v>0</v>
      </c>
      <c r="E29" s="128"/>
      <c r="F29" s="129">
        <f>'kosten in EUR - Gemeente B'!B22</f>
        <v>0</v>
      </c>
      <c r="G29" s="130">
        <f>'kosten in EUR - Gemeente B'!C22</f>
        <v>0</v>
      </c>
      <c r="H29" s="130">
        <f>'kosten in EUR - Gemeente B'!D22</f>
        <v>0</v>
      </c>
      <c r="I29" s="130">
        <f>'kosten in EUR - Gemeente B'!E22</f>
        <v>0</v>
      </c>
      <c r="J29" s="130">
        <f>'kosten in EUR - Gemeente B'!F22</f>
        <v>0</v>
      </c>
      <c r="K29" s="131">
        <f t="shared" si="32"/>
        <v>0</v>
      </c>
      <c r="L29" s="129">
        <f>'kosten in EUR - Gemeente B'!H22</f>
        <v>0</v>
      </c>
      <c r="M29" s="130">
        <f>'kosten in EUR - Gemeente B'!I22</f>
        <v>0</v>
      </c>
      <c r="N29" s="130">
        <f>'kosten in EUR - Gemeente B'!J22</f>
        <v>0</v>
      </c>
      <c r="O29" s="131">
        <f t="shared" si="39"/>
        <v>0</v>
      </c>
      <c r="P29" s="129">
        <f>'kosten in EUR - Gemeente B'!L22</f>
        <v>0</v>
      </c>
      <c r="Q29" s="130">
        <f>'kosten in EUR - Gemeente B'!M22</f>
        <v>0</v>
      </c>
      <c r="R29" s="130">
        <f>'kosten in EUR - Gemeente B'!N22</f>
        <v>0</v>
      </c>
      <c r="S29" s="131">
        <f t="shared" si="35"/>
        <v>0</v>
      </c>
      <c r="T29" s="130">
        <f>'kosten in EUR - Gemeente B'!P22</f>
        <v>0</v>
      </c>
      <c r="U29" s="130">
        <f>'kosten in EUR - Gemeente B'!Q22</f>
        <v>0</v>
      </c>
      <c r="V29" s="131">
        <f t="shared" si="37"/>
        <v>0</v>
      </c>
      <c r="W29" s="131">
        <f>'kosten in EUR - Gemeente B'!S22</f>
        <v>0</v>
      </c>
      <c r="X29" s="132">
        <f t="shared" si="10"/>
        <v>0</v>
      </c>
      <c r="Y29" s="133"/>
      <c r="Z29" s="133">
        <f t="shared" si="7"/>
        <v>0</v>
      </c>
    </row>
    <row r="30" spans="1:26" collapsed="1">
      <c r="A30" s="19" t="str">
        <f>'Gemeente A'!A30</f>
        <v>Diverse baten</v>
      </c>
      <c r="C30" s="136">
        <f>SUM(C27:C29)</f>
        <v>170000</v>
      </c>
      <c r="D30" s="136">
        <f>SUM(D27:D29)</f>
        <v>0</v>
      </c>
      <c r="E30" s="133"/>
      <c r="F30" s="134">
        <f t="shared" ref="F30:J30" si="40">SUM(F27:F29)</f>
        <v>15000</v>
      </c>
      <c r="G30" s="135">
        <f t="shared" si="40"/>
        <v>15000</v>
      </c>
      <c r="H30" s="135">
        <f t="shared" si="40"/>
        <v>15000</v>
      </c>
      <c r="I30" s="135">
        <f t="shared" ref="I30" si="41">SUM(I27:I29)</f>
        <v>15000</v>
      </c>
      <c r="J30" s="135">
        <f t="shared" si="40"/>
        <v>15000</v>
      </c>
      <c r="K30" s="136">
        <f t="shared" si="15"/>
        <v>75000</v>
      </c>
      <c r="L30" s="134">
        <f t="shared" ref="L30" si="42">SUM(L27:L29)</f>
        <v>15000</v>
      </c>
      <c r="M30" s="135">
        <f t="shared" ref="M30" si="43">SUM(M27:M29)</f>
        <v>15000</v>
      </c>
      <c r="N30" s="135">
        <f t="shared" ref="N30" si="44">SUM(N27:N29)</f>
        <v>10000</v>
      </c>
      <c r="O30" s="136">
        <f t="shared" si="1"/>
        <v>40000</v>
      </c>
      <c r="P30" s="134">
        <f t="shared" ref="P30" si="45">SUM(P27:P29)</f>
        <v>15000</v>
      </c>
      <c r="Q30" s="135">
        <f t="shared" ref="Q30" si="46">SUM(Q27:Q29)</f>
        <v>15000</v>
      </c>
      <c r="R30" s="135">
        <f t="shared" ref="R30" si="47">SUM(R27:R29)</f>
        <v>15000</v>
      </c>
      <c r="S30" s="136">
        <f t="shared" si="8"/>
        <v>45000</v>
      </c>
      <c r="T30" s="135">
        <f t="shared" ref="T30" si="48">SUM(T27:T29)</f>
        <v>0</v>
      </c>
      <c r="U30" s="135">
        <f t="shared" ref="U30" si="49">SUM(U27:U29)</f>
        <v>0</v>
      </c>
      <c r="V30" s="136">
        <f t="shared" si="9"/>
        <v>0</v>
      </c>
      <c r="W30" s="136">
        <f t="shared" ref="W30" si="50">SUM(W27:W29)</f>
        <v>10000</v>
      </c>
      <c r="X30" s="137">
        <f t="shared" si="10"/>
        <v>170000</v>
      </c>
      <c r="Y30" s="133"/>
      <c r="Z30" s="133">
        <f t="shared" si="7"/>
        <v>0</v>
      </c>
    </row>
    <row r="31" spans="1:26" hidden="1" outlineLevel="1">
      <c r="A31" s="1"/>
      <c r="B31" s="17" t="str">
        <f>'Gemeente A'!B31</f>
        <v>Exploitatie subsidie</v>
      </c>
      <c r="C31" s="492">
        <f>'V en W uitsplitsing'!D24+'V en W uitsplitsing'!E24</f>
        <v>625000</v>
      </c>
      <c r="D31" s="492">
        <f>'V en W uitsplitsing'!I24*(alg!$B$15+alg!$B$16)</f>
        <v>0</v>
      </c>
      <c r="E31" s="128"/>
      <c r="F31" s="129">
        <f>'kosten in EUR - Gemeente B'!B24</f>
        <v>0</v>
      </c>
      <c r="G31" s="130">
        <f>'kosten in EUR - Gemeente B'!C24</f>
        <v>0</v>
      </c>
      <c r="H31" s="130">
        <f>'kosten in EUR - Gemeente B'!D24</f>
        <v>0</v>
      </c>
      <c r="I31" s="130">
        <f>'kosten in EUR - Gemeente B'!E24</f>
        <v>0</v>
      </c>
      <c r="J31" s="130">
        <f>'kosten in EUR - Gemeente B'!F24</f>
        <v>0</v>
      </c>
      <c r="K31" s="131">
        <f t="shared" ref="K31:K33" si="51">SUM(F31:J31)</f>
        <v>0</v>
      </c>
      <c r="L31" s="129">
        <f>'kosten in EUR - Gemeente B'!H24</f>
        <v>0</v>
      </c>
      <c r="M31" s="130">
        <f>'kosten in EUR - Gemeente B'!I24</f>
        <v>0</v>
      </c>
      <c r="N31" s="130">
        <f>'kosten in EUR - Gemeente B'!J24</f>
        <v>0</v>
      </c>
      <c r="O31" s="131">
        <f t="shared" ref="O31:O33" si="52">SUM(L31:N31)</f>
        <v>0</v>
      </c>
      <c r="P31" s="129">
        <f>'kosten in EUR - Gemeente B'!L24</f>
        <v>0</v>
      </c>
      <c r="Q31" s="130">
        <f>'kosten in EUR - Gemeente B'!M24</f>
        <v>0</v>
      </c>
      <c r="R31" s="130">
        <f>'kosten in EUR - Gemeente B'!N24</f>
        <v>0</v>
      </c>
      <c r="S31" s="131">
        <f t="shared" si="8"/>
        <v>0</v>
      </c>
      <c r="T31" s="130">
        <f>'kosten in EUR - Gemeente B'!P24</f>
        <v>0</v>
      </c>
      <c r="U31" s="130">
        <f>'kosten in EUR - Gemeente B'!Q24</f>
        <v>0</v>
      </c>
      <c r="V31" s="131">
        <f t="shared" si="9"/>
        <v>0</v>
      </c>
      <c r="W31" s="131">
        <f>'kosten in EUR - Gemeente B'!S24</f>
        <v>625000</v>
      </c>
      <c r="X31" s="132">
        <f t="shared" si="10"/>
        <v>625000</v>
      </c>
      <c r="Y31" s="133"/>
      <c r="Z31" s="133">
        <f t="shared" si="7"/>
        <v>0</v>
      </c>
    </row>
    <row r="32" spans="1:26" hidden="1" outlineLevel="1">
      <c r="A32" s="1"/>
      <c r="B32" s="17" t="str">
        <f>'Gemeente A'!B32</f>
        <v>Project subsidie</v>
      </c>
      <c r="C32" s="492">
        <f>'V en W uitsplitsing'!D25+'V en W uitsplitsing'!E25</f>
        <v>50000</v>
      </c>
      <c r="D32" s="492">
        <f>'V en W uitsplitsing'!I25*(alg!$B$15+alg!$B$16)</f>
        <v>0</v>
      </c>
      <c r="E32" s="128"/>
      <c r="F32" s="129">
        <f>'kosten in EUR - Gemeente B'!B25</f>
        <v>2500</v>
      </c>
      <c r="G32" s="130">
        <f>'kosten in EUR - Gemeente B'!C25</f>
        <v>2500</v>
      </c>
      <c r="H32" s="130">
        <f>'kosten in EUR - Gemeente B'!D25</f>
        <v>2500</v>
      </c>
      <c r="I32" s="130">
        <f>'kosten in EUR - Gemeente B'!E25</f>
        <v>2500</v>
      </c>
      <c r="J32" s="130">
        <f>'kosten in EUR - Gemeente B'!F25</f>
        <v>2500</v>
      </c>
      <c r="K32" s="131">
        <f t="shared" si="51"/>
        <v>12500</v>
      </c>
      <c r="L32" s="129">
        <f>'kosten in EUR - Gemeente B'!H25</f>
        <v>7500</v>
      </c>
      <c r="M32" s="130">
        <f>'kosten in EUR - Gemeente B'!I25</f>
        <v>7500</v>
      </c>
      <c r="N32" s="130">
        <f>'kosten in EUR - Gemeente B'!J25</f>
        <v>7500</v>
      </c>
      <c r="O32" s="131">
        <f t="shared" si="52"/>
        <v>22500</v>
      </c>
      <c r="P32" s="129">
        <f>'kosten in EUR - Gemeente B'!L25</f>
        <v>5000</v>
      </c>
      <c r="Q32" s="130">
        <f>'kosten in EUR - Gemeente B'!M25</f>
        <v>5000</v>
      </c>
      <c r="R32" s="130">
        <f>'kosten in EUR - Gemeente B'!N25</f>
        <v>5000</v>
      </c>
      <c r="S32" s="131">
        <f t="shared" si="8"/>
        <v>15000</v>
      </c>
      <c r="T32" s="130">
        <f>'kosten in EUR - Gemeente B'!P25</f>
        <v>0</v>
      </c>
      <c r="U32" s="130">
        <f>'kosten in EUR - Gemeente B'!Q25</f>
        <v>0</v>
      </c>
      <c r="V32" s="131">
        <f t="shared" si="9"/>
        <v>0</v>
      </c>
      <c r="W32" s="131">
        <f>'kosten in EUR - Gemeente B'!S25</f>
        <v>0</v>
      </c>
      <c r="X32" s="132">
        <f t="shared" si="10"/>
        <v>50000</v>
      </c>
      <c r="Y32" s="133"/>
      <c r="Z32" s="133">
        <f t="shared" si="7"/>
        <v>0</v>
      </c>
    </row>
    <row r="33" spans="1:26" hidden="1" outlineLevel="1">
      <c r="A33" s="1"/>
      <c r="B33" s="17" t="str">
        <f>'Gemeente A'!B33</f>
        <v>Overige Subsidies</v>
      </c>
      <c r="C33" s="492">
        <f>'V en W uitsplitsing'!D26+'V en W uitsplitsing'!E26</f>
        <v>0</v>
      </c>
      <c r="D33" s="492">
        <f>'V en W uitsplitsing'!I26*(alg!$B$15+alg!$B$16)</f>
        <v>0</v>
      </c>
      <c r="E33" s="128"/>
      <c r="F33" s="129">
        <f>'kosten in EUR - Gemeente B'!B26</f>
        <v>0</v>
      </c>
      <c r="G33" s="130">
        <f>'kosten in EUR - Gemeente B'!C26</f>
        <v>0</v>
      </c>
      <c r="H33" s="130">
        <f>'kosten in EUR - Gemeente B'!D26</f>
        <v>0</v>
      </c>
      <c r="I33" s="130">
        <f>'kosten in EUR - Gemeente B'!E26</f>
        <v>0</v>
      </c>
      <c r="J33" s="130">
        <f>'kosten in EUR - Gemeente B'!F26</f>
        <v>0</v>
      </c>
      <c r="K33" s="131">
        <f t="shared" si="51"/>
        <v>0</v>
      </c>
      <c r="L33" s="129">
        <f>'kosten in EUR - Gemeente B'!H26</f>
        <v>0</v>
      </c>
      <c r="M33" s="130">
        <f>'kosten in EUR - Gemeente B'!I26</f>
        <v>0</v>
      </c>
      <c r="N33" s="130">
        <f>'kosten in EUR - Gemeente B'!J26</f>
        <v>0</v>
      </c>
      <c r="O33" s="131">
        <f t="shared" si="52"/>
        <v>0</v>
      </c>
      <c r="P33" s="129">
        <f>'kosten in EUR - Gemeente B'!L26</f>
        <v>0</v>
      </c>
      <c r="Q33" s="130">
        <f>'kosten in EUR - Gemeente B'!M26</f>
        <v>0</v>
      </c>
      <c r="R33" s="130">
        <f>'kosten in EUR - Gemeente B'!N26</f>
        <v>0</v>
      </c>
      <c r="S33" s="131">
        <f t="shared" si="8"/>
        <v>0</v>
      </c>
      <c r="T33" s="130">
        <f>'kosten in EUR - Gemeente B'!P26</f>
        <v>0</v>
      </c>
      <c r="U33" s="130">
        <f>'kosten in EUR - Gemeente B'!Q26</f>
        <v>0</v>
      </c>
      <c r="V33" s="131">
        <f t="shared" si="9"/>
        <v>0</v>
      </c>
      <c r="W33" s="131">
        <f>'kosten in EUR - Gemeente B'!S26</f>
        <v>0</v>
      </c>
      <c r="X33" s="132">
        <f t="shared" si="10"/>
        <v>0</v>
      </c>
      <c r="Y33" s="133"/>
      <c r="Z33" s="133">
        <f t="shared" si="7"/>
        <v>0</v>
      </c>
    </row>
    <row r="34" spans="1:26" collapsed="1">
      <c r="A34" s="19" t="str">
        <f>'Gemeente A'!A34</f>
        <v>Subsidies</v>
      </c>
      <c r="C34" s="137">
        <f>SUM(C31:C33)</f>
        <v>675000</v>
      </c>
      <c r="D34" s="137">
        <f>SUM(D31:D33)</f>
        <v>0</v>
      </c>
      <c r="E34" s="133"/>
      <c r="F34" s="134">
        <f>SUM(F31:F33)</f>
        <v>2500</v>
      </c>
      <c r="G34" s="135">
        <f t="shared" ref="G34:J34" si="53">SUM(G31:G33)</f>
        <v>2500</v>
      </c>
      <c r="H34" s="135">
        <f t="shared" si="53"/>
        <v>2500</v>
      </c>
      <c r="I34" s="135">
        <f t="shared" ref="I34" si="54">SUM(I31:I33)</f>
        <v>2500</v>
      </c>
      <c r="J34" s="135">
        <f t="shared" si="53"/>
        <v>2500</v>
      </c>
      <c r="K34" s="136">
        <f t="shared" si="15"/>
        <v>12500</v>
      </c>
      <c r="L34" s="134">
        <f t="shared" ref="L34:N34" si="55">SUM(L31:L33)</f>
        <v>7500</v>
      </c>
      <c r="M34" s="135">
        <f t="shared" si="55"/>
        <v>7500</v>
      </c>
      <c r="N34" s="135">
        <f t="shared" si="55"/>
        <v>7500</v>
      </c>
      <c r="O34" s="136">
        <f t="shared" si="1"/>
        <v>22500</v>
      </c>
      <c r="P34" s="134">
        <f t="shared" ref="P34:U34" si="56">SUM(P31:P33)</f>
        <v>5000</v>
      </c>
      <c r="Q34" s="135">
        <f t="shared" si="56"/>
        <v>5000</v>
      </c>
      <c r="R34" s="135">
        <f t="shared" ref="R34" si="57">SUM(R31:R33)</f>
        <v>5000</v>
      </c>
      <c r="S34" s="136">
        <f t="shared" si="8"/>
        <v>15000</v>
      </c>
      <c r="T34" s="135">
        <f t="shared" si="56"/>
        <v>0</v>
      </c>
      <c r="U34" s="135">
        <f t="shared" si="56"/>
        <v>0</v>
      </c>
      <c r="V34" s="136">
        <f t="shared" si="9"/>
        <v>0</v>
      </c>
      <c r="W34" s="136">
        <f t="shared" ref="W34" si="58">SUM(W31:W33)</f>
        <v>625000</v>
      </c>
      <c r="X34" s="137">
        <f t="shared" si="10"/>
        <v>675000</v>
      </c>
      <c r="Y34" s="133"/>
      <c r="Z34" s="133">
        <f t="shared" si="7"/>
        <v>0</v>
      </c>
    </row>
    <row r="35" spans="1:26">
      <c r="C35" s="140"/>
      <c r="D35" s="140"/>
      <c r="E35" s="133"/>
      <c r="F35" s="138"/>
      <c r="G35" s="139"/>
      <c r="H35" s="139"/>
      <c r="I35" s="139"/>
      <c r="J35" s="139"/>
      <c r="K35" s="140"/>
      <c r="L35" s="138"/>
      <c r="M35" s="139"/>
      <c r="N35" s="139"/>
      <c r="O35" s="140"/>
      <c r="P35" s="138"/>
      <c r="Q35" s="139"/>
      <c r="R35" s="139"/>
      <c r="S35" s="140"/>
      <c r="T35" s="139"/>
      <c r="U35" s="139"/>
      <c r="V35" s="140"/>
      <c r="W35" s="140"/>
      <c r="X35" s="140"/>
      <c r="Y35" s="133"/>
      <c r="Z35" s="133">
        <f t="shared" si="7"/>
        <v>0</v>
      </c>
    </row>
    <row r="36" spans="1:26" ht="13.5" thickBot="1">
      <c r="A36" s="126"/>
      <c r="B36" s="127" t="str">
        <f>'Gemeente A'!B36</f>
        <v>BATEN</v>
      </c>
      <c r="C36" s="144">
        <f>C15+C20+C23+C30+C34+C26</f>
        <v>950000</v>
      </c>
      <c r="D36" s="144">
        <f>D15+D20+D23+D30+D34+D26</f>
        <v>0</v>
      </c>
      <c r="E36" s="143"/>
      <c r="F36" s="141">
        <f t="shared" ref="F36:J36" si="59">F15+F20+F23+F30+F34+F26</f>
        <v>17500</v>
      </c>
      <c r="G36" s="142">
        <f t="shared" si="59"/>
        <v>17500</v>
      </c>
      <c r="H36" s="142">
        <f t="shared" si="59"/>
        <v>17500</v>
      </c>
      <c r="I36" s="142">
        <f t="shared" ref="I36" si="60">I15+I20+I23+I30+I34+I26</f>
        <v>17500</v>
      </c>
      <c r="J36" s="142">
        <f t="shared" si="59"/>
        <v>17500</v>
      </c>
      <c r="K36" s="144">
        <f>SUM(F36:J36)</f>
        <v>87500</v>
      </c>
      <c r="L36" s="141">
        <f t="shared" ref="L36:N36" si="61">L15+L20+L23+L30+L34+L26</f>
        <v>22500</v>
      </c>
      <c r="M36" s="142">
        <f t="shared" si="61"/>
        <v>22500</v>
      </c>
      <c r="N36" s="142">
        <f t="shared" si="61"/>
        <v>17500</v>
      </c>
      <c r="O36" s="144">
        <f>SUM(L36:N36)</f>
        <v>62500</v>
      </c>
      <c r="P36" s="141">
        <f t="shared" ref="P36:R36" si="62">P15+P20+P23+P30+P34+P26</f>
        <v>20000</v>
      </c>
      <c r="Q36" s="142">
        <f t="shared" si="62"/>
        <v>20000</v>
      </c>
      <c r="R36" s="142">
        <f t="shared" si="62"/>
        <v>20000</v>
      </c>
      <c r="S36" s="144">
        <f>SUM(P36:R36)</f>
        <v>60000</v>
      </c>
      <c r="T36" s="142">
        <f t="shared" ref="T36:U36" si="63">T15+T20+T23+T30+T34+T26</f>
        <v>0</v>
      </c>
      <c r="U36" s="142">
        <f t="shared" si="63"/>
        <v>105000</v>
      </c>
      <c r="V36" s="144">
        <f>SUM(T36:U36)</f>
        <v>105000</v>
      </c>
      <c r="W36" s="144">
        <f t="shared" ref="W36" si="64">W15+W20+W23+W30+W34+W26</f>
        <v>635000</v>
      </c>
      <c r="X36" s="144">
        <f t="shared" ref="X36" si="65">K36+O36+V36+S36+W36</f>
        <v>950000</v>
      </c>
      <c r="Y36" s="133"/>
      <c r="Z36" s="133">
        <f t="shared" si="7"/>
        <v>0</v>
      </c>
    </row>
    <row r="37" spans="1:26" ht="13.5" thickTop="1">
      <c r="C37" s="137"/>
      <c r="D37" s="137"/>
      <c r="E37" s="133"/>
      <c r="F37" s="145"/>
      <c r="G37" s="146"/>
      <c r="H37" s="146"/>
      <c r="I37" s="146"/>
      <c r="J37" s="146"/>
      <c r="K37" s="147"/>
      <c r="L37" s="145"/>
      <c r="M37" s="146"/>
      <c r="N37" s="146"/>
      <c r="O37" s="147"/>
      <c r="P37" s="145"/>
      <c r="Q37" s="146"/>
      <c r="R37" s="146"/>
      <c r="S37" s="147"/>
      <c r="T37" s="146"/>
      <c r="U37" s="146"/>
      <c r="V37" s="147"/>
      <c r="W37" s="147"/>
      <c r="X37" s="148"/>
      <c r="Y37" s="133"/>
      <c r="Z37" s="133">
        <f t="shared" si="7"/>
        <v>0</v>
      </c>
    </row>
    <row r="38" spans="1:26">
      <c r="A38" s="16" t="str">
        <f>'Gemeente A'!A38</f>
        <v>LASTEN</v>
      </c>
      <c r="C38" s="137"/>
      <c r="D38" s="137"/>
      <c r="E38" s="133"/>
      <c r="F38" s="149"/>
      <c r="G38" s="150"/>
      <c r="H38" s="150"/>
      <c r="I38" s="150"/>
      <c r="J38" s="150"/>
      <c r="K38" s="148"/>
      <c r="L38" s="149"/>
      <c r="M38" s="150"/>
      <c r="N38" s="150"/>
      <c r="O38" s="148"/>
      <c r="P38" s="149"/>
      <c r="Q38" s="150"/>
      <c r="R38" s="150"/>
      <c r="S38" s="148"/>
      <c r="T38" s="150"/>
      <c r="U38" s="150"/>
      <c r="V38" s="148"/>
      <c r="W38" s="148"/>
      <c r="X38" s="148"/>
      <c r="Y38" s="133"/>
      <c r="Z38" s="133">
        <f t="shared" si="7"/>
        <v>0</v>
      </c>
    </row>
    <row r="39" spans="1:26" hidden="1" outlineLevel="1">
      <c r="A39" s="1"/>
      <c r="B39" s="17" t="str">
        <f>'Gemeente A'!B39</f>
        <v>Bestuurs- / RvT kosten</v>
      </c>
      <c r="C39" s="492">
        <f>'V en W uitsplitsing'!D32+'V en W uitsplitsing'!E32</f>
        <v>0</v>
      </c>
      <c r="D39" s="492">
        <f>'V en W uitsplitsing'!I32*(alg!$B$15+alg!$B$16)</f>
        <v>1346.1538461538464</v>
      </c>
      <c r="E39" s="128"/>
      <c r="F39" s="129">
        <f>'kosten in EUR - Gemeente B'!B32</f>
        <v>0</v>
      </c>
      <c r="G39" s="130">
        <f>'kosten in EUR - Gemeente B'!C32</f>
        <v>0</v>
      </c>
      <c r="H39" s="130">
        <f>'kosten in EUR - Gemeente B'!D32</f>
        <v>0</v>
      </c>
      <c r="I39" s="130">
        <f>'kosten in EUR - Gemeente B'!E32</f>
        <v>0</v>
      </c>
      <c r="J39" s="130">
        <f>'kosten in EUR - Gemeente B'!F32</f>
        <v>0</v>
      </c>
      <c r="K39" s="131">
        <f t="shared" ref="K39:K42" si="66">SUM(F39:J39)</f>
        <v>0</v>
      </c>
      <c r="L39" s="129">
        <f>'kosten in EUR - Gemeente B'!H32</f>
        <v>0</v>
      </c>
      <c r="M39" s="130">
        <f>'kosten in EUR - Gemeente B'!I32</f>
        <v>0</v>
      </c>
      <c r="N39" s="130">
        <f>'kosten in EUR - Gemeente B'!J32</f>
        <v>0</v>
      </c>
      <c r="O39" s="131">
        <f t="shared" ref="O39:O42" si="67">SUM(L39:N39)</f>
        <v>0</v>
      </c>
      <c r="P39" s="129">
        <f>'kosten in EUR - Gemeente B'!L32</f>
        <v>0</v>
      </c>
      <c r="Q39" s="130">
        <f>'kosten in EUR - Gemeente B'!M32</f>
        <v>0</v>
      </c>
      <c r="R39" s="130">
        <f>'kosten in EUR - Gemeente B'!N32</f>
        <v>0</v>
      </c>
      <c r="S39" s="131">
        <f t="shared" ref="S39:S42" si="68">SUM(P39:R39)</f>
        <v>0</v>
      </c>
      <c r="T39" s="130">
        <f>'kosten in EUR - Gemeente B'!P32</f>
        <v>0</v>
      </c>
      <c r="U39" s="130">
        <f>'kosten in EUR - Gemeente B'!Q32</f>
        <v>0</v>
      </c>
      <c r="V39" s="131">
        <f t="shared" ref="V39:V42" si="69">SUM(T39:U39)</f>
        <v>0</v>
      </c>
      <c r="W39" s="131">
        <f>'kosten in EUR - Gemeente B'!S32</f>
        <v>1346.1538461538464</v>
      </c>
      <c r="X39" s="132">
        <f t="shared" ref="X39:X42" si="70">K39+O39+V39+S39+W39</f>
        <v>1346.1538461538464</v>
      </c>
      <c r="Y39" s="133"/>
      <c r="Z39" s="133">
        <f t="shared" si="7"/>
        <v>0</v>
      </c>
    </row>
    <row r="40" spans="1:26" hidden="1" outlineLevel="1">
      <c r="A40" s="1"/>
      <c r="B40" s="17" t="str">
        <f>'Gemeente A'!B40</f>
        <v>Marketing</v>
      </c>
      <c r="C40" s="492">
        <f>'V en W uitsplitsing'!D33+'V en W uitsplitsing'!E33</f>
        <v>0</v>
      </c>
      <c r="D40" s="492">
        <f>'V en W uitsplitsing'!I33*(alg!$B$15+alg!$B$16)</f>
        <v>2692.3076923076928</v>
      </c>
      <c r="E40" s="128"/>
      <c r="F40" s="129">
        <f>'kosten in EUR - Gemeente B'!B33</f>
        <v>0</v>
      </c>
      <c r="G40" s="130">
        <f>'kosten in EUR - Gemeente B'!C33</f>
        <v>0</v>
      </c>
      <c r="H40" s="130">
        <f>'kosten in EUR - Gemeente B'!D33</f>
        <v>0</v>
      </c>
      <c r="I40" s="130">
        <f>'kosten in EUR - Gemeente B'!E33</f>
        <v>0</v>
      </c>
      <c r="J40" s="130">
        <f>'kosten in EUR - Gemeente B'!F33</f>
        <v>0</v>
      </c>
      <c r="K40" s="131">
        <f t="shared" si="66"/>
        <v>0</v>
      </c>
      <c r="L40" s="129">
        <f>'kosten in EUR - Gemeente B'!H33</f>
        <v>0</v>
      </c>
      <c r="M40" s="130">
        <f>'kosten in EUR - Gemeente B'!I33</f>
        <v>0</v>
      </c>
      <c r="N40" s="130">
        <f>'kosten in EUR - Gemeente B'!J33</f>
        <v>0</v>
      </c>
      <c r="O40" s="131">
        <f t="shared" si="67"/>
        <v>0</v>
      </c>
      <c r="P40" s="129">
        <f>'kosten in EUR - Gemeente B'!L33</f>
        <v>0</v>
      </c>
      <c r="Q40" s="130">
        <f>'kosten in EUR - Gemeente B'!M33</f>
        <v>0</v>
      </c>
      <c r="R40" s="130">
        <f>'kosten in EUR - Gemeente B'!N33</f>
        <v>0</v>
      </c>
      <c r="S40" s="131">
        <f t="shared" si="68"/>
        <v>0</v>
      </c>
      <c r="T40" s="130">
        <f>'kosten in EUR - Gemeente B'!P33</f>
        <v>0</v>
      </c>
      <c r="U40" s="130">
        <f>'kosten in EUR - Gemeente B'!Q33</f>
        <v>0</v>
      </c>
      <c r="V40" s="131">
        <f t="shared" si="69"/>
        <v>0</v>
      </c>
      <c r="W40" s="131">
        <f>'kosten in EUR - Gemeente B'!S33</f>
        <v>2692.3076923076928</v>
      </c>
      <c r="X40" s="132">
        <f t="shared" si="70"/>
        <v>2692.3076923076928</v>
      </c>
      <c r="Y40" s="133"/>
      <c r="Z40" s="133">
        <f t="shared" si="7"/>
        <v>0</v>
      </c>
    </row>
    <row r="41" spans="1:26" hidden="1" outlineLevel="1">
      <c r="A41" s="1"/>
      <c r="B41" s="17" t="str">
        <f>'Gemeente A'!B41</f>
        <v>Administratie &amp; advies</v>
      </c>
      <c r="C41" s="492">
        <f>'V en W uitsplitsing'!D34+'V en W uitsplitsing'!E34</f>
        <v>0</v>
      </c>
      <c r="D41" s="492">
        <f>'V en W uitsplitsing'!I34*(alg!$B$15+alg!$B$16)</f>
        <v>6730.7692307692314</v>
      </c>
      <c r="E41" s="128"/>
      <c r="F41" s="129">
        <f>'kosten in EUR - Gemeente B'!B34</f>
        <v>0</v>
      </c>
      <c r="G41" s="130">
        <f>'kosten in EUR - Gemeente B'!C34</f>
        <v>0</v>
      </c>
      <c r="H41" s="130">
        <f>'kosten in EUR - Gemeente B'!D34</f>
        <v>0</v>
      </c>
      <c r="I41" s="130">
        <f>'kosten in EUR - Gemeente B'!E34</f>
        <v>0</v>
      </c>
      <c r="J41" s="130">
        <f>'kosten in EUR - Gemeente B'!F34</f>
        <v>0</v>
      </c>
      <c r="K41" s="131">
        <f t="shared" si="66"/>
        <v>0</v>
      </c>
      <c r="L41" s="129">
        <f>'kosten in EUR - Gemeente B'!H34</f>
        <v>0</v>
      </c>
      <c r="M41" s="130">
        <f>'kosten in EUR - Gemeente B'!I34</f>
        <v>0</v>
      </c>
      <c r="N41" s="130">
        <f>'kosten in EUR - Gemeente B'!J34</f>
        <v>0</v>
      </c>
      <c r="O41" s="131">
        <f t="shared" si="67"/>
        <v>0</v>
      </c>
      <c r="P41" s="129">
        <f>'kosten in EUR - Gemeente B'!L34</f>
        <v>0</v>
      </c>
      <c r="Q41" s="130">
        <f>'kosten in EUR - Gemeente B'!M34</f>
        <v>0</v>
      </c>
      <c r="R41" s="130">
        <f>'kosten in EUR - Gemeente B'!N34</f>
        <v>0</v>
      </c>
      <c r="S41" s="131">
        <f t="shared" si="68"/>
        <v>0</v>
      </c>
      <c r="T41" s="130">
        <f>'kosten in EUR - Gemeente B'!P34</f>
        <v>0</v>
      </c>
      <c r="U41" s="130">
        <f>'kosten in EUR - Gemeente B'!Q34</f>
        <v>0</v>
      </c>
      <c r="V41" s="131">
        <f t="shared" si="69"/>
        <v>0</v>
      </c>
      <c r="W41" s="131">
        <f>'kosten in EUR - Gemeente B'!S34</f>
        <v>6730.7692307692314</v>
      </c>
      <c r="X41" s="132">
        <f t="shared" si="70"/>
        <v>6730.7692307692314</v>
      </c>
      <c r="Y41" s="133"/>
      <c r="Z41" s="133">
        <f t="shared" si="7"/>
        <v>0</v>
      </c>
    </row>
    <row r="42" spans="1:26" hidden="1" outlineLevel="1">
      <c r="A42" s="1"/>
      <c r="B42" s="17" t="str">
        <f>'Gemeente A'!B42</f>
        <v>Overige bestuurskosten</v>
      </c>
      <c r="C42" s="492">
        <f>'V en W uitsplitsing'!D35+'V en W uitsplitsing'!E35</f>
        <v>0</v>
      </c>
      <c r="D42" s="492">
        <f>'V en W uitsplitsing'!I35*(alg!$B$15+alg!$B$16)</f>
        <v>2692.3076923076928</v>
      </c>
      <c r="E42" s="128"/>
      <c r="F42" s="129">
        <f>'kosten in EUR - Gemeente B'!B35</f>
        <v>0</v>
      </c>
      <c r="G42" s="130">
        <f>'kosten in EUR - Gemeente B'!C35</f>
        <v>0</v>
      </c>
      <c r="H42" s="130">
        <f>'kosten in EUR - Gemeente B'!D35</f>
        <v>0</v>
      </c>
      <c r="I42" s="130">
        <f>'kosten in EUR - Gemeente B'!E35</f>
        <v>0</v>
      </c>
      <c r="J42" s="130">
        <f>'kosten in EUR - Gemeente B'!F35</f>
        <v>0</v>
      </c>
      <c r="K42" s="131">
        <f t="shared" si="66"/>
        <v>0</v>
      </c>
      <c r="L42" s="129">
        <f>'kosten in EUR - Gemeente B'!H35</f>
        <v>0</v>
      </c>
      <c r="M42" s="130">
        <f>'kosten in EUR - Gemeente B'!I35</f>
        <v>0</v>
      </c>
      <c r="N42" s="130">
        <f>'kosten in EUR - Gemeente B'!J35</f>
        <v>0</v>
      </c>
      <c r="O42" s="131">
        <f t="shared" si="67"/>
        <v>0</v>
      </c>
      <c r="P42" s="129">
        <f>'kosten in EUR - Gemeente B'!L35</f>
        <v>0</v>
      </c>
      <c r="Q42" s="130">
        <f>'kosten in EUR - Gemeente B'!M35</f>
        <v>0</v>
      </c>
      <c r="R42" s="130">
        <f>'kosten in EUR - Gemeente B'!N35</f>
        <v>0</v>
      </c>
      <c r="S42" s="131">
        <f t="shared" si="68"/>
        <v>0</v>
      </c>
      <c r="T42" s="130">
        <f>'kosten in EUR - Gemeente B'!P35</f>
        <v>0</v>
      </c>
      <c r="U42" s="130">
        <f>'kosten in EUR - Gemeente B'!Q35</f>
        <v>0</v>
      </c>
      <c r="V42" s="131">
        <f t="shared" si="69"/>
        <v>0</v>
      </c>
      <c r="W42" s="131">
        <f>'kosten in EUR - Gemeente B'!S35</f>
        <v>2692.3076923076928</v>
      </c>
      <c r="X42" s="132">
        <f t="shared" si="70"/>
        <v>2692.3076923076928</v>
      </c>
      <c r="Y42" s="133"/>
      <c r="Z42" s="133">
        <f t="shared" si="7"/>
        <v>0</v>
      </c>
    </row>
    <row r="43" spans="1:26" collapsed="1">
      <c r="A43" s="19" t="str">
        <f>'Gemeente A'!A43</f>
        <v>Bestuur en organisatie</v>
      </c>
      <c r="C43" s="136">
        <f>SUM(C39:C42)</f>
        <v>0</v>
      </c>
      <c r="D43" s="136">
        <f>SUM(D39:D42)</f>
        <v>13461.538461538463</v>
      </c>
      <c r="E43" s="133"/>
      <c r="F43" s="134">
        <f>SUM(F39:F42)</f>
        <v>0</v>
      </c>
      <c r="G43" s="135">
        <f t="shared" ref="G43:J43" si="71">SUM(G39:G42)</f>
        <v>0</v>
      </c>
      <c r="H43" s="135">
        <f t="shared" si="71"/>
        <v>0</v>
      </c>
      <c r="I43" s="135">
        <f t="shared" ref="I43" si="72">SUM(I39:I42)</f>
        <v>0</v>
      </c>
      <c r="J43" s="135">
        <f t="shared" si="71"/>
        <v>0</v>
      </c>
      <c r="K43" s="136">
        <f t="shared" ref="K43:K84" si="73">SUM(F43:J43)</f>
        <v>0</v>
      </c>
      <c r="L43" s="134">
        <f t="shared" ref="L43:N43" si="74">SUM(L39:L42)</f>
        <v>0</v>
      </c>
      <c r="M43" s="135">
        <f t="shared" si="74"/>
        <v>0</v>
      </c>
      <c r="N43" s="135">
        <f t="shared" si="74"/>
        <v>0</v>
      </c>
      <c r="O43" s="136">
        <f t="shared" ref="O43:O73" si="75">SUM(L43:N43)</f>
        <v>0</v>
      </c>
      <c r="P43" s="134">
        <f t="shared" ref="P43:U43" si="76">SUM(P39:P42)</f>
        <v>0</v>
      </c>
      <c r="Q43" s="135">
        <f t="shared" si="76"/>
        <v>0</v>
      </c>
      <c r="R43" s="135">
        <f t="shared" ref="R43" si="77">SUM(R39:R42)</f>
        <v>0</v>
      </c>
      <c r="S43" s="136">
        <f t="shared" ref="S43:S86" si="78">SUM(P43:R43)</f>
        <v>0</v>
      </c>
      <c r="T43" s="135">
        <f t="shared" si="76"/>
        <v>0</v>
      </c>
      <c r="U43" s="135">
        <f t="shared" si="76"/>
        <v>0</v>
      </c>
      <c r="V43" s="136">
        <f t="shared" ref="V43:V86" si="79">SUM(T43:U43)</f>
        <v>0</v>
      </c>
      <c r="W43" s="136">
        <f t="shared" ref="W43" si="80">SUM(W39:W42)</f>
        <v>13461.538461538463</v>
      </c>
      <c r="X43" s="137">
        <f t="shared" ref="X43:X99" si="81">K43+O43+V43+S43+W43</f>
        <v>13461.538461538463</v>
      </c>
      <c r="Y43" s="133"/>
      <c r="Z43" s="133">
        <f t="shared" si="7"/>
        <v>0</v>
      </c>
    </row>
    <row r="44" spans="1:26" hidden="1" outlineLevel="1">
      <c r="A44" s="1"/>
      <c r="B44" s="17" t="str">
        <f>'Gemeente A'!B44</f>
        <v>Huurkosten</v>
      </c>
      <c r="C44" s="492">
        <f>'V en W uitsplitsing'!D37+'V en W uitsplitsing'!E37</f>
        <v>162500</v>
      </c>
      <c r="D44" s="492">
        <f>'V en W uitsplitsing'!I37*(alg!$B$15+alg!$B$16)</f>
        <v>0</v>
      </c>
      <c r="E44" s="128"/>
      <c r="F44" s="129">
        <f>'kosten in EUR - Gemeente B'!B37</f>
        <v>0</v>
      </c>
      <c r="G44" s="130">
        <f>'kosten in EUR - Gemeente B'!C37</f>
        <v>0</v>
      </c>
      <c r="H44" s="130">
        <f>'kosten in EUR - Gemeente B'!D37</f>
        <v>0</v>
      </c>
      <c r="I44" s="130">
        <f>'kosten in EUR - Gemeente B'!E37</f>
        <v>0</v>
      </c>
      <c r="J44" s="130">
        <f>'kosten in EUR - Gemeente B'!F37</f>
        <v>0</v>
      </c>
      <c r="K44" s="131">
        <f t="shared" ref="K44:K51" si="82">SUM(F44:J44)</f>
        <v>0</v>
      </c>
      <c r="L44" s="129">
        <f>'kosten in EUR - Gemeente B'!H37</f>
        <v>0</v>
      </c>
      <c r="M44" s="130">
        <f>'kosten in EUR - Gemeente B'!I37</f>
        <v>0</v>
      </c>
      <c r="N44" s="130">
        <f>'kosten in EUR - Gemeente B'!J37</f>
        <v>0</v>
      </c>
      <c r="O44" s="131">
        <f t="shared" si="75"/>
        <v>0</v>
      </c>
      <c r="P44" s="129">
        <f>'kosten in EUR - Gemeente B'!L37</f>
        <v>0</v>
      </c>
      <c r="Q44" s="130">
        <f>'kosten in EUR - Gemeente B'!M37</f>
        <v>0</v>
      </c>
      <c r="R44" s="130">
        <f>'kosten in EUR - Gemeente B'!N37</f>
        <v>0</v>
      </c>
      <c r="S44" s="131">
        <f t="shared" si="78"/>
        <v>0</v>
      </c>
      <c r="T44" s="130">
        <f>'kosten in EUR - Gemeente B'!P37</f>
        <v>0</v>
      </c>
      <c r="U44" s="130">
        <f>'kosten in EUR - Gemeente B'!Q37</f>
        <v>0</v>
      </c>
      <c r="V44" s="131">
        <f t="shared" si="79"/>
        <v>0</v>
      </c>
      <c r="W44" s="131">
        <f>'kosten in EUR - Gemeente B'!S37</f>
        <v>162500</v>
      </c>
      <c r="X44" s="132">
        <f t="shared" si="81"/>
        <v>162500</v>
      </c>
      <c r="Y44" s="133"/>
      <c r="Z44" s="133">
        <f t="shared" si="7"/>
        <v>0</v>
      </c>
    </row>
    <row r="45" spans="1:26" hidden="1" outlineLevel="1">
      <c r="A45" s="1"/>
      <c r="B45" s="17" t="str">
        <f>'Gemeente A'!B45</f>
        <v>Onderhoudskosten</v>
      </c>
      <c r="C45" s="492">
        <f>'V en W uitsplitsing'!D38+'V en W uitsplitsing'!E38</f>
        <v>0</v>
      </c>
      <c r="D45" s="492">
        <f>'V en W uitsplitsing'!I38*(alg!$B$15+alg!$B$16)</f>
        <v>0</v>
      </c>
      <c r="E45" s="128"/>
      <c r="F45" s="129">
        <f>'kosten in EUR - Gemeente B'!B38</f>
        <v>0</v>
      </c>
      <c r="G45" s="130">
        <f>'kosten in EUR - Gemeente B'!C38</f>
        <v>0</v>
      </c>
      <c r="H45" s="130">
        <f>'kosten in EUR - Gemeente B'!D38</f>
        <v>0</v>
      </c>
      <c r="I45" s="130">
        <f>'kosten in EUR - Gemeente B'!E38</f>
        <v>0</v>
      </c>
      <c r="J45" s="130">
        <f>'kosten in EUR - Gemeente B'!F38</f>
        <v>0</v>
      </c>
      <c r="K45" s="131">
        <f t="shared" si="82"/>
        <v>0</v>
      </c>
      <c r="L45" s="129">
        <f>'kosten in EUR - Gemeente B'!H38</f>
        <v>0</v>
      </c>
      <c r="M45" s="130">
        <f>'kosten in EUR - Gemeente B'!I38</f>
        <v>0</v>
      </c>
      <c r="N45" s="130">
        <f>'kosten in EUR - Gemeente B'!J38</f>
        <v>0</v>
      </c>
      <c r="O45" s="131">
        <f t="shared" si="75"/>
        <v>0</v>
      </c>
      <c r="P45" s="129">
        <f>'kosten in EUR - Gemeente B'!L38</f>
        <v>0</v>
      </c>
      <c r="Q45" s="130">
        <f>'kosten in EUR - Gemeente B'!M38</f>
        <v>0</v>
      </c>
      <c r="R45" s="130">
        <f>'kosten in EUR - Gemeente B'!N38</f>
        <v>0</v>
      </c>
      <c r="S45" s="131">
        <f t="shared" si="78"/>
        <v>0</v>
      </c>
      <c r="T45" s="130">
        <f>'kosten in EUR - Gemeente B'!P38</f>
        <v>0</v>
      </c>
      <c r="U45" s="130">
        <f>'kosten in EUR - Gemeente B'!Q38</f>
        <v>0</v>
      </c>
      <c r="V45" s="131">
        <f t="shared" si="79"/>
        <v>0</v>
      </c>
      <c r="W45" s="131">
        <f>'kosten in EUR - Gemeente B'!S38</f>
        <v>0</v>
      </c>
      <c r="X45" s="132">
        <f t="shared" si="81"/>
        <v>0</v>
      </c>
      <c r="Y45" s="133"/>
      <c r="Z45" s="133">
        <f t="shared" si="7"/>
        <v>0</v>
      </c>
    </row>
    <row r="46" spans="1:26" hidden="1" outlineLevel="1">
      <c r="A46" s="1"/>
      <c r="B46" s="17" t="str">
        <f>'Gemeente A'!B46</f>
        <v>Afschrijving gebouwen &amp; inventaris</v>
      </c>
      <c r="C46" s="492">
        <f>'V en W uitsplitsing'!D39+'V en W uitsplitsing'!E39</f>
        <v>0</v>
      </c>
      <c r="D46" s="492">
        <f>'V en W uitsplitsing'!I39*(alg!$B$15+alg!$B$16)</f>
        <v>0</v>
      </c>
      <c r="E46" s="128"/>
      <c r="F46" s="129">
        <f>'kosten in EUR - Gemeente B'!B39</f>
        <v>0</v>
      </c>
      <c r="G46" s="130">
        <f>'kosten in EUR - Gemeente B'!C39</f>
        <v>0</v>
      </c>
      <c r="H46" s="130">
        <f>'kosten in EUR - Gemeente B'!D39</f>
        <v>0</v>
      </c>
      <c r="I46" s="130">
        <f>'kosten in EUR - Gemeente B'!E39</f>
        <v>0</v>
      </c>
      <c r="J46" s="130">
        <f>'kosten in EUR - Gemeente B'!F39</f>
        <v>0</v>
      </c>
      <c r="K46" s="131">
        <f t="shared" si="82"/>
        <v>0</v>
      </c>
      <c r="L46" s="129">
        <f>'kosten in EUR - Gemeente B'!H39</f>
        <v>0</v>
      </c>
      <c r="M46" s="130">
        <f>'kosten in EUR - Gemeente B'!I39</f>
        <v>0</v>
      </c>
      <c r="N46" s="130">
        <f>'kosten in EUR - Gemeente B'!J39</f>
        <v>0</v>
      </c>
      <c r="O46" s="131">
        <f t="shared" si="75"/>
        <v>0</v>
      </c>
      <c r="P46" s="129">
        <f>'kosten in EUR - Gemeente B'!L39</f>
        <v>0</v>
      </c>
      <c r="Q46" s="130">
        <f>'kosten in EUR - Gemeente B'!M39</f>
        <v>0</v>
      </c>
      <c r="R46" s="130">
        <f>'kosten in EUR - Gemeente B'!N39</f>
        <v>0</v>
      </c>
      <c r="S46" s="131">
        <f t="shared" si="78"/>
        <v>0</v>
      </c>
      <c r="T46" s="130">
        <f>'kosten in EUR - Gemeente B'!P39</f>
        <v>0</v>
      </c>
      <c r="U46" s="130">
        <f>'kosten in EUR - Gemeente B'!Q39</f>
        <v>0</v>
      </c>
      <c r="V46" s="131">
        <f t="shared" si="79"/>
        <v>0</v>
      </c>
      <c r="W46" s="131">
        <f>'kosten in EUR - Gemeente B'!S39</f>
        <v>0</v>
      </c>
      <c r="X46" s="132">
        <f t="shared" si="81"/>
        <v>0</v>
      </c>
      <c r="Y46" s="133"/>
      <c r="Z46" s="133">
        <f t="shared" si="7"/>
        <v>0</v>
      </c>
    </row>
    <row r="47" spans="1:26" hidden="1" outlineLevel="1">
      <c r="A47" s="1"/>
      <c r="B47" s="17" t="str">
        <f>'Gemeente A'!B47</f>
        <v>Schoonmaakkosten</v>
      </c>
      <c r="C47" s="492">
        <f>'V en W uitsplitsing'!D40+'V en W uitsplitsing'!E40</f>
        <v>4500</v>
      </c>
      <c r="D47" s="492">
        <f>'V en W uitsplitsing'!I40*(alg!$B$15+alg!$B$16)</f>
        <v>0</v>
      </c>
      <c r="E47" s="128"/>
      <c r="F47" s="129">
        <f>'kosten in EUR - Gemeente B'!B40</f>
        <v>0</v>
      </c>
      <c r="G47" s="130">
        <f>'kosten in EUR - Gemeente B'!C40</f>
        <v>0</v>
      </c>
      <c r="H47" s="130">
        <f>'kosten in EUR - Gemeente B'!D40</f>
        <v>0</v>
      </c>
      <c r="I47" s="130">
        <f>'kosten in EUR - Gemeente B'!E40</f>
        <v>0</v>
      </c>
      <c r="J47" s="130">
        <f>'kosten in EUR - Gemeente B'!F40</f>
        <v>0</v>
      </c>
      <c r="K47" s="131">
        <f t="shared" si="82"/>
        <v>0</v>
      </c>
      <c r="L47" s="129">
        <f>'kosten in EUR - Gemeente B'!H40</f>
        <v>0</v>
      </c>
      <c r="M47" s="130">
        <f>'kosten in EUR - Gemeente B'!I40</f>
        <v>0</v>
      </c>
      <c r="N47" s="130">
        <f>'kosten in EUR - Gemeente B'!J40</f>
        <v>0</v>
      </c>
      <c r="O47" s="131">
        <f t="shared" si="75"/>
        <v>0</v>
      </c>
      <c r="P47" s="129">
        <f>'kosten in EUR - Gemeente B'!L40</f>
        <v>0</v>
      </c>
      <c r="Q47" s="130">
        <f>'kosten in EUR - Gemeente B'!M40</f>
        <v>0</v>
      </c>
      <c r="R47" s="130">
        <f>'kosten in EUR - Gemeente B'!N40</f>
        <v>0</v>
      </c>
      <c r="S47" s="131">
        <f t="shared" si="78"/>
        <v>0</v>
      </c>
      <c r="T47" s="130">
        <f>'kosten in EUR - Gemeente B'!P40</f>
        <v>0</v>
      </c>
      <c r="U47" s="130">
        <f>'kosten in EUR - Gemeente B'!Q40</f>
        <v>0</v>
      </c>
      <c r="V47" s="131">
        <f t="shared" si="79"/>
        <v>0</v>
      </c>
      <c r="W47" s="131">
        <f>'kosten in EUR - Gemeente B'!S40</f>
        <v>4500</v>
      </c>
      <c r="X47" s="132">
        <f t="shared" si="81"/>
        <v>4500</v>
      </c>
      <c r="Y47" s="133"/>
      <c r="Z47" s="133">
        <f t="shared" si="7"/>
        <v>0</v>
      </c>
    </row>
    <row r="48" spans="1:26" hidden="1" outlineLevel="1">
      <c r="A48" s="1"/>
      <c r="B48" s="17" t="str">
        <f>'Gemeente A'!B48</f>
        <v>Energiekosten</v>
      </c>
      <c r="C48" s="492">
        <f>'V en W uitsplitsing'!D41+'V en W uitsplitsing'!E41</f>
        <v>4500</v>
      </c>
      <c r="D48" s="492">
        <f>'V en W uitsplitsing'!I41*(alg!$B$15+alg!$B$16)</f>
        <v>0</v>
      </c>
      <c r="E48" s="128"/>
      <c r="F48" s="129">
        <f>'kosten in EUR - Gemeente B'!B41</f>
        <v>0</v>
      </c>
      <c r="G48" s="130">
        <f>'kosten in EUR - Gemeente B'!C41</f>
        <v>0</v>
      </c>
      <c r="H48" s="130">
        <f>'kosten in EUR - Gemeente B'!D41</f>
        <v>0</v>
      </c>
      <c r="I48" s="130">
        <f>'kosten in EUR - Gemeente B'!E41</f>
        <v>0</v>
      </c>
      <c r="J48" s="130">
        <f>'kosten in EUR - Gemeente B'!F41</f>
        <v>0</v>
      </c>
      <c r="K48" s="131">
        <f t="shared" si="82"/>
        <v>0</v>
      </c>
      <c r="L48" s="129">
        <f>'kosten in EUR - Gemeente B'!H41</f>
        <v>0</v>
      </c>
      <c r="M48" s="130">
        <f>'kosten in EUR - Gemeente B'!I41</f>
        <v>0</v>
      </c>
      <c r="N48" s="130">
        <f>'kosten in EUR - Gemeente B'!J41</f>
        <v>0</v>
      </c>
      <c r="O48" s="131">
        <f t="shared" si="75"/>
        <v>0</v>
      </c>
      <c r="P48" s="129">
        <f>'kosten in EUR - Gemeente B'!L41</f>
        <v>0</v>
      </c>
      <c r="Q48" s="130">
        <f>'kosten in EUR - Gemeente B'!M41</f>
        <v>0</v>
      </c>
      <c r="R48" s="130">
        <f>'kosten in EUR - Gemeente B'!N41</f>
        <v>0</v>
      </c>
      <c r="S48" s="131">
        <f t="shared" si="78"/>
        <v>0</v>
      </c>
      <c r="T48" s="130">
        <f>'kosten in EUR - Gemeente B'!P41</f>
        <v>0</v>
      </c>
      <c r="U48" s="130">
        <f>'kosten in EUR - Gemeente B'!Q41</f>
        <v>0</v>
      </c>
      <c r="V48" s="131">
        <f t="shared" si="79"/>
        <v>0</v>
      </c>
      <c r="W48" s="131">
        <f>'kosten in EUR - Gemeente B'!S41</f>
        <v>4500</v>
      </c>
      <c r="X48" s="132">
        <f t="shared" si="81"/>
        <v>4500</v>
      </c>
      <c r="Y48" s="133"/>
      <c r="Z48" s="133">
        <f t="shared" si="7"/>
        <v>0</v>
      </c>
    </row>
    <row r="49" spans="1:26" hidden="1" outlineLevel="1">
      <c r="A49" s="1"/>
      <c r="B49" s="17" t="str">
        <f>'Gemeente A'!B49</f>
        <v>Belastingen huisvesting</v>
      </c>
      <c r="C49" s="492">
        <f>'V en W uitsplitsing'!D42+'V en W uitsplitsing'!E42</f>
        <v>2500</v>
      </c>
      <c r="D49" s="492">
        <f>'V en W uitsplitsing'!I42*(alg!$B$15+alg!$B$16)</f>
        <v>0</v>
      </c>
      <c r="E49" s="128"/>
      <c r="F49" s="129">
        <f>'kosten in EUR - Gemeente B'!B42</f>
        <v>0</v>
      </c>
      <c r="G49" s="130">
        <f>'kosten in EUR - Gemeente B'!C42</f>
        <v>0</v>
      </c>
      <c r="H49" s="130">
        <f>'kosten in EUR - Gemeente B'!D42</f>
        <v>0</v>
      </c>
      <c r="I49" s="130">
        <f>'kosten in EUR - Gemeente B'!E42</f>
        <v>0</v>
      </c>
      <c r="J49" s="130">
        <f>'kosten in EUR - Gemeente B'!F42</f>
        <v>0</v>
      </c>
      <c r="K49" s="131">
        <f t="shared" si="82"/>
        <v>0</v>
      </c>
      <c r="L49" s="129">
        <f>'kosten in EUR - Gemeente B'!H42</f>
        <v>0</v>
      </c>
      <c r="M49" s="130">
        <f>'kosten in EUR - Gemeente B'!I42</f>
        <v>0</v>
      </c>
      <c r="N49" s="130">
        <f>'kosten in EUR - Gemeente B'!J42</f>
        <v>0</v>
      </c>
      <c r="O49" s="131">
        <f t="shared" si="75"/>
        <v>0</v>
      </c>
      <c r="P49" s="129">
        <f>'kosten in EUR - Gemeente B'!L42</f>
        <v>0</v>
      </c>
      <c r="Q49" s="130">
        <f>'kosten in EUR - Gemeente B'!M42</f>
        <v>0</v>
      </c>
      <c r="R49" s="130">
        <f>'kosten in EUR - Gemeente B'!N42</f>
        <v>0</v>
      </c>
      <c r="S49" s="131">
        <f t="shared" si="78"/>
        <v>0</v>
      </c>
      <c r="T49" s="130">
        <f>'kosten in EUR - Gemeente B'!P42</f>
        <v>0</v>
      </c>
      <c r="U49" s="130">
        <f>'kosten in EUR - Gemeente B'!Q42</f>
        <v>0</v>
      </c>
      <c r="V49" s="131">
        <f t="shared" si="79"/>
        <v>0</v>
      </c>
      <c r="W49" s="131">
        <f>'kosten in EUR - Gemeente B'!S42</f>
        <v>2500</v>
      </c>
      <c r="X49" s="132">
        <f t="shared" si="81"/>
        <v>2500</v>
      </c>
      <c r="Y49" s="133"/>
      <c r="Z49" s="133">
        <f t="shared" si="7"/>
        <v>0</v>
      </c>
    </row>
    <row r="50" spans="1:26" hidden="1" outlineLevel="1">
      <c r="A50" s="1"/>
      <c r="B50" s="17" t="str">
        <f>'Gemeente A'!B50</f>
        <v>Verzekeringen huisvesting</v>
      </c>
      <c r="C50" s="492">
        <f>'V en W uitsplitsing'!D43+'V en W uitsplitsing'!E43</f>
        <v>1000</v>
      </c>
      <c r="D50" s="492">
        <f>'V en W uitsplitsing'!I43*(alg!$B$15+alg!$B$16)</f>
        <v>0</v>
      </c>
      <c r="E50" s="128"/>
      <c r="F50" s="129">
        <f>'kosten in EUR - Gemeente B'!B43</f>
        <v>0</v>
      </c>
      <c r="G50" s="130">
        <f>'kosten in EUR - Gemeente B'!C43</f>
        <v>0</v>
      </c>
      <c r="H50" s="130">
        <f>'kosten in EUR - Gemeente B'!D43</f>
        <v>0</v>
      </c>
      <c r="I50" s="130">
        <f>'kosten in EUR - Gemeente B'!E43</f>
        <v>0</v>
      </c>
      <c r="J50" s="130">
        <f>'kosten in EUR - Gemeente B'!F43</f>
        <v>0</v>
      </c>
      <c r="K50" s="131">
        <f t="shared" si="82"/>
        <v>0</v>
      </c>
      <c r="L50" s="129">
        <f>'kosten in EUR - Gemeente B'!H43</f>
        <v>0</v>
      </c>
      <c r="M50" s="130">
        <f>'kosten in EUR - Gemeente B'!I43</f>
        <v>0</v>
      </c>
      <c r="N50" s="130">
        <f>'kosten in EUR - Gemeente B'!J43</f>
        <v>0</v>
      </c>
      <c r="O50" s="131">
        <f t="shared" si="75"/>
        <v>0</v>
      </c>
      <c r="P50" s="129">
        <f>'kosten in EUR - Gemeente B'!L43</f>
        <v>0</v>
      </c>
      <c r="Q50" s="130">
        <f>'kosten in EUR - Gemeente B'!M43</f>
        <v>0</v>
      </c>
      <c r="R50" s="130">
        <f>'kosten in EUR - Gemeente B'!N43</f>
        <v>0</v>
      </c>
      <c r="S50" s="131">
        <f t="shared" si="78"/>
        <v>0</v>
      </c>
      <c r="T50" s="130">
        <f>'kosten in EUR - Gemeente B'!P43</f>
        <v>0</v>
      </c>
      <c r="U50" s="130">
        <f>'kosten in EUR - Gemeente B'!Q43</f>
        <v>0</v>
      </c>
      <c r="V50" s="131">
        <f t="shared" si="79"/>
        <v>0</v>
      </c>
      <c r="W50" s="131">
        <f>'kosten in EUR - Gemeente B'!S43</f>
        <v>1000</v>
      </c>
      <c r="X50" s="132">
        <f t="shared" si="81"/>
        <v>1000</v>
      </c>
      <c r="Y50" s="133"/>
      <c r="Z50" s="133">
        <f t="shared" si="7"/>
        <v>0</v>
      </c>
    </row>
    <row r="51" spans="1:26" hidden="1" outlineLevel="1">
      <c r="A51" s="1"/>
      <c r="B51" s="17" t="str">
        <f>'Gemeente A'!B51</f>
        <v>Overige kosten huisvesting</v>
      </c>
      <c r="C51" s="492">
        <f>'V en W uitsplitsing'!D44+'V en W uitsplitsing'!E44</f>
        <v>5000</v>
      </c>
      <c r="D51" s="492">
        <f>'V en W uitsplitsing'!I44*(alg!$B$15+alg!$B$16)</f>
        <v>0</v>
      </c>
      <c r="E51" s="128"/>
      <c r="F51" s="129">
        <f>'kosten in EUR - Gemeente B'!B44</f>
        <v>0</v>
      </c>
      <c r="G51" s="130">
        <f>'kosten in EUR - Gemeente B'!C44</f>
        <v>0</v>
      </c>
      <c r="H51" s="130">
        <f>'kosten in EUR - Gemeente B'!D44</f>
        <v>0</v>
      </c>
      <c r="I51" s="130">
        <f>'kosten in EUR - Gemeente B'!E44</f>
        <v>0</v>
      </c>
      <c r="J51" s="130">
        <f>'kosten in EUR - Gemeente B'!F44</f>
        <v>0</v>
      </c>
      <c r="K51" s="131">
        <f t="shared" si="82"/>
        <v>0</v>
      </c>
      <c r="L51" s="129">
        <f>'kosten in EUR - Gemeente B'!H44</f>
        <v>0</v>
      </c>
      <c r="M51" s="130">
        <f>'kosten in EUR - Gemeente B'!I44</f>
        <v>0</v>
      </c>
      <c r="N51" s="130">
        <f>'kosten in EUR - Gemeente B'!J44</f>
        <v>0</v>
      </c>
      <c r="O51" s="131">
        <f t="shared" si="75"/>
        <v>0</v>
      </c>
      <c r="P51" s="129">
        <f>'kosten in EUR - Gemeente B'!L44</f>
        <v>0</v>
      </c>
      <c r="Q51" s="130">
        <f>'kosten in EUR - Gemeente B'!M44</f>
        <v>0</v>
      </c>
      <c r="R51" s="130">
        <f>'kosten in EUR - Gemeente B'!N44</f>
        <v>0</v>
      </c>
      <c r="S51" s="131">
        <f t="shared" si="78"/>
        <v>0</v>
      </c>
      <c r="T51" s="130">
        <f>'kosten in EUR - Gemeente B'!P44</f>
        <v>0</v>
      </c>
      <c r="U51" s="130">
        <f>'kosten in EUR - Gemeente B'!Q44</f>
        <v>0</v>
      </c>
      <c r="V51" s="131">
        <f t="shared" si="79"/>
        <v>0</v>
      </c>
      <c r="W51" s="131">
        <f>'kosten in EUR - Gemeente B'!S44</f>
        <v>5000</v>
      </c>
      <c r="X51" s="132">
        <f t="shared" si="81"/>
        <v>5000</v>
      </c>
      <c r="Y51" s="133"/>
      <c r="Z51" s="133">
        <f t="shared" si="7"/>
        <v>0</v>
      </c>
    </row>
    <row r="52" spans="1:26" collapsed="1">
      <c r="A52" s="19" t="str">
        <f>'Gemeente A'!A52</f>
        <v>Huisvesting</v>
      </c>
      <c r="C52" s="136">
        <f>SUM(C44:C51)</f>
        <v>180000</v>
      </c>
      <c r="D52" s="136">
        <f>SUM(D44:D51)</f>
        <v>0</v>
      </c>
      <c r="E52" s="133"/>
      <c r="F52" s="134">
        <f>SUM(F44:F51)</f>
        <v>0</v>
      </c>
      <c r="G52" s="135">
        <f t="shared" ref="G52:J52" si="83">SUM(G44:G51)</f>
        <v>0</v>
      </c>
      <c r="H52" s="135">
        <f t="shared" si="83"/>
        <v>0</v>
      </c>
      <c r="I52" s="135">
        <f t="shared" ref="I52" si="84">SUM(I44:I51)</f>
        <v>0</v>
      </c>
      <c r="J52" s="135">
        <f t="shared" si="83"/>
        <v>0</v>
      </c>
      <c r="K52" s="136">
        <f t="shared" si="73"/>
        <v>0</v>
      </c>
      <c r="L52" s="134">
        <f t="shared" ref="L52:N52" si="85">SUM(L44:L51)</f>
        <v>0</v>
      </c>
      <c r="M52" s="135">
        <f t="shared" si="85"/>
        <v>0</v>
      </c>
      <c r="N52" s="135">
        <f t="shared" si="85"/>
        <v>0</v>
      </c>
      <c r="O52" s="136">
        <f t="shared" si="75"/>
        <v>0</v>
      </c>
      <c r="P52" s="134">
        <f t="shared" ref="P52:U52" si="86">SUM(P44:P51)</f>
        <v>0</v>
      </c>
      <c r="Q52" s="135">
        <f t="shared" si="86"/>
        <v>0</v>
      </c>
      <c r="R52" s="135">
        <f t="shared" ref="R52" si="87">SUM(R44:R51)</f>
        <v>0</v>
      </c>
      <c r="S52" s="136">
        <f t="shared" si="78"/>
        <v>0</v>
      </c>
      <c r="T52" s="135">
        <f t="shared" si="86"/>
        <v>0</v>
      </c>
      <c r="U52" s="135">
        <f t="shared" si="86"/>
        <v>0</v>
      </c>
      <c r="V52" s="136">
        <f t="shared" si="79"/>
        <v>0</v>
      </c>
      <c r="W52" s="136">
        <f t="shared" ref="W52" si="88">SUM(W44:W51)</f>
        <v>180000</v>
      </c>
      <c r="X52" s="137">
        <f t="shared" si="81"/>
        <v>180000</v>
      </c>
      <c r="Y52" s="133"/>
      <c r="Z52" s="133">
        <f t="shared" si="7"/>
        <v>0</v>
      </c>
    </row>
    <row r="53" spans="1:26" hidden="1" outlineLevel="1">
      <c r="A53" s="1"/>
      <c r="B53" s="17" t="s">
        <v>129</v>
      </c>
      <c r="C53" s="492">
        <f>'V en W uitsplitsing'!D46+'V en W uitsplitsing'!E46</f>
        <v>331532.24832000001</v>
      </c>
      <c r="D53" s="492">
        <f>'V en W uitsplitsing'!I46*(alg!$B$15+alg!$B$16)</f>
        <v>0</v>
      </c>
      <c r="E53" s="128"/>
      <c r="F53" s="129">
        <f>personeelsformatie!F153</f>
        <v>17872.358399999997</v>
      </c>
      <c r="G53" s="130">
        <f>personeelsformatie!G153</f>
        <v>17872.358399999997</v>
      </c>
      <c r="H53" s="130">
        <f>personeelsformatie!H153</f>
        <v>17872.358399999997</v>
      </c>
      <c r="I53" s="130">
        <f>personeelsformatie!I153</f>
        <v>17872.358399999997</v>
      </c>
      <c r="J53" s="130">
        <f>personeelsformatie!J153</f>
        <v>21943.284479999998</v>
      </c>
      <c r="K53" s="131">
        <f t="shared" si="73"/>
        <v>93432.718079999991</v>
      </c>
      <c r="L53" s="129">
        <f>personeelsformatie!L153</f>
        <v>22340.447999999997</v>
      </c>
      <c r="M53" s="130">
        <f>personeelsformatie!M153</f>
        <v>22340.447999999997</v>
      </c>
      <c r="N53" s="130">
        <f>personeelsformatie!N153</f>
        <v>22340.447999999997</v>
      </c>
      <c r="O53" s="131">
        <f t="shared" si="75"/>
        <v>67021.343999999983</v>
      </c>
      <c r="P53" s="129">
        <f>personeelsformatie!P153</f>
        <v>21347.539199999999</v>
      </c>
      <c r="Q53" s="130">
        <f>personeelsformatie!Q153</f>
        <v>21347.539199999999</v>
      </c>
      <c r="R53" s="130">
        <f>personeelsformatie!R153</f>
        <v>21347.539199999999</v>
      </c>
      <c r="S53" s="131">
        <f t="shared" si="78"/>
        <v>64042.617599999998</v>
      </c>
      <c r="T53" s="130">
        <f>personeelsformatie!T153</f>
        <v>47709.26784</v>
      </c>
      <c r="U53" s="130">
        <f>personeelsformatie!U153</f>
        <v>47709.26784</v>
      </c>
      <c r="V53" s="131">
        <f t="shared" si="79"/>
        <v>95418.535680000001</v>
      </c>
      <c r="W53" s="131">
        <f>personeelsformatie!W153</f>
        <v>11617.032959999999</v>
      </c>
      <c r="X53" s="132">
        <f t="shared" si="81"/>
        <v>331532.24831999996</v>
      </c>
      <c r="Y53" s="133"/>
      <c r="Z53" s="133">
        <f t="shared" si="7"/>
        <v>-5.8207660913467407E-11</v>
      </c>
    </row>
    <row r="54" spans="1:26" hidden="1" outlineLevel="1">
      <c r="A54" s="1"/>
      <c r="B54" s="17" t="s">
        <v>481</v>
      </c>
      <c r="C54" s="492">
        <f>'V en W uitsplitsing'!D47+'V en W uitsplitsing'!E47</f>
        <v>148429.93651199999</v>
      </c>
      <c r="D54" s="492">
        <f>'V en W uitsplitsing'!I47*(alg!$B$15+alg!$B$16)</f>
        <v>0</v>
      </c>
      <c r="E54" s="128"/>
      <c r="F54" s="129">
        <f>personeelsformatie!F212*('pb verdeelsleutels'!$E$40+'pb verdeelsleutels'!$E$41)</f>
        <v>2512.059264</v>
      </c>
      <c r="G54" s="130">
        <f>personeelsformatie!G212*('pb verdeelsleutels'!$E$40+'pb verdeelsleutels'!$E$41)</f>
        <v>1965.9594240000004</v>
      </c>
      <c r="H54" s="130">
        <f>personeelsformatie!H212*('pb verdeelsleutels'!$E$40+'pb verdeelsleutels'!$E$41)</f>
        <v>982.97971200000018</v>
      </c>
      <c r="I54" s="130">
        <f>personeelsformatie!I212*('pb verdeelsleutels'!$E$40+'pb verdeelsleutels'!$E$41)</f>
        <v>1167.2884080000001</v>
      </c>
      <c r="J54" s="130">
        <f>personeelsformatie!J212*('pb verdeelsleutels'!$E$40+'pb verdeelsleutels'!$E$41)</f>
        <v>1167.2884080000001</v>
      </c>
      <c r="K54" s="131">
        <f t="shared" si="73"/>
        <v>7795.5752160000011</v>
      </c>
      <c r="L54" s="129">
        <f>personeelsformatie!L212*('pb verdeelsleutels'!$E$40+'pb verdeelsleutels'!$E$41)</f>
        <v>2512.059264</v>
      </c>
      <c r="M54" s="130">
        <f>personeelsformatie!M212*('pb verdeelsleutels'!$E$40+'pb verdeelsleutels'!$E$41)</f>
        <v>1256.029632</v>
      </c>
      <c r="N54" s="130">
        <f>personeelsformatie!N212*('pb verdeelsleutels'!$E$40+'pb verdeelsleutels'!$E$41)</f>
        <v>1256.029632</v>
      </c>
      <c r="O54" s="131">
        <f t="shared" si="75"/>
        <v>5024.118528</v>
      </c>
      <c r="P54" s="129">
        <f>personeelsformatie!P212*('pb verdeelsleutels'!$E$40+'pb verdeelsleutels'!$E$41)</f>
        <v>2334.5768160000002</v>
      </c>
      <c r="Q54" s="130">
        <f>personeelsformatie!Q212*('pb verdeelsleutels'!$E$40+'pb verdeelsleutels'!$E$41)</f>
        <v>1256.029632</v>
      </c>
      <c r="R54" s="130">
        <f>personeelsformatie!R212*('pb verdeelsleutels'!$E$40+'pb verdeelsleutels'!$E$41)</f>
        <v>1167.2884080000001</v>
      </c>
      <c r="S54" s="131">
        <f t="shared" si="78"/>
        <v>4757.8948560000008</v>
      </c>
      <c r="T54" s="130">
        <f>personeelsformatie!T212*('pb verdeelsleutels'!$E$40+'pb verdeelsleutels'!$E$41)</f>
        <v>1965.9594240000004</v>
      </c>
      <c r="U54" s="130">
        <f>personeelsformatie!U212*('pb verdeelsleutels'!$E$40+'pb verdeelsleutels'!$E$41)</f>
        <v>1965.9594240000004</v>
      </c>
      <c r="V54" s="131">
        <f t="shared" si="79"/>
        <v>3931.9188480000007</v>
      </c>
      <c r="W54" s="131">
        <f>personeelsformatie!W212*('pb verdeelsleutels'!$E$40+'pb verdeelsleutels'!$E$41)</f>
        <v>126920.42906399998</v>
      </c>
      <c r="X54" s="132">
        <f t="shared" si="81"/>
        <v>148429.93651199999</v>
      </c>
      <c r="Y54" s="133"/>
      <c r="Z54" s="133">
        <f t="shared" si="7"/>
        <v>0</v>
      </c>
    </row>
    <row r="55" spans="1:26" hidden="1" outlineLevel="1">
      <c r="A55" s="1"/>
      <c r="B55" s="17" t="str">
        <f>'Gemeente A'!B55</f>
        <v>Inzet derden</v>
      </c>
      <c r="C55" s="492">
        <f>'V en W uitsplitsing'!D48+'V en W uitsplitsing'!E48</f>
        <v>12000</v>
      </c>
      <c r="D55" s="492">
        <f>'V en W uitsplitsing'!I48*(alg!$B$15+alg!$B$16)</f>
        <v>0</v>
      </c>
      <c r="E55" s="128"/>
      <c r="F55" s="129">
        <f>'kosten in EUR - Gemeente B'!B48</f>
        <v>0</v>
      </c>
      <c r="G55" s="130">
        <f>'kosten in EUR - Gemeente B'!C48</f>
        <v>0</v>
      </c>
      <c r="H55" s="130">
        <f>'kosten in EUR - Gemeente B'!D48</f>
        <v>0</v>
      </c>
      <c r="I55" s="130">
        <f>'kosten in EUR - Gemeente B'!E48</f>
        <v>0</v>
      </c>
      <c r="J55" s="130">
        <f>'kosten in EUR - Gemeente B'!F48</f>
        <v>0</v>
      </c>
      <c r="K55" s="131">
        <f t="shared" ref="K55:K56" si="89">SUM(F55:J55)</f>
        <v>0</v>
      </c>
      <c r="L55" s="129">
        <f>'kosten in EUR - Gemeente B'!H48</f>
        <v>0</v>
      </c>
      <c r="M55" s="130">
        <f>'kosten in EUR - Gemeente B'!I48</f>
        <v>0</v>
      </c>
      <c r="N55" s="130">
        <f>'kosten in EUR - Gemeente B'!J48</f>
        <v>0</v>
      </c>
      <c r="O55" s="131">
        <f t="shared" si="75"/>
        <v>0</v>
      </c>
      <c r="P55" s="129">
        <f>'kosten in EUR - Gemeente B'!L48</f>
        <v>0</v>
      </c>
      <c r="Q55" s="130">
        <f>'kosten in EUR - Gemeente B'!M48</f>
        <v>0</v>
      </c>
      <c r="R55" s="130">
        <f>'kosten in EUR - Gemeente B'!N48</f>
        <v>0</v>
      </c>
      <c r="S55" s="131">
        <f t="shared" si="78"/>
        <v>0</v>
      </c>
      <c r="T55" s="130">
        <f>'kosten in EUR - Gemeente B'!P48</f>
        <v>0</v>
      </c>
      <c r="U55" s="130">
        <f>'kosten in EUR - Gemeente B'!Q48</f>
        <v>0</v>
      </c>
      <c r="V55" s="131">
        <f t="shared" si="79"/>
        <v>0</v>
      </c>
      <c r="W55" s="131">
        <f>'kosten in EUR - Gemeente B'!S48</f>
        <v>12000</v>
      </c>
      <c r="X55" s="132">
        <f t="shared" si="81"/>
        <v>12000</v>
      </c>
      <c r="Y55" s="133"/>
      <c r="Z55" s="133">
        <f t="shared" si="7"/>
        <v>0</v>
      </c>
    </row>
    <row r="56" spans="1:26" hidden="1" outlineLevel="1">
      <c r="A56" s="1"/>
      <c r="B56" s="17" t="str">
        <f>'Gemeente A'!B56</f>
        <v>Overige personeelskosten</v>
      </c>
      <c r="C56" s="493">
        <f>'V en W uitsplitsing'!D49+'V en W uitsplitsing'!E49</f>
        <v>3000</v>
      </c>
      <c r="D56" s="492">
        <f>'V en W uitsplitsing'!I49*(alg!$B$15+alg!$B$16)</f>
        <v>8076.923076923078</v>
      </c>
      <c r="E56" s="128"/>
      <c r="F56" s="151">
        <f>'kosten in EUR - Gemeente B'!B49</f>
        <v>0</v>
      </c>
      <c r="G56" s="152">
        <f>'kosten in EUR - Gemeente B'!C49</f>
        <v>0</v>
      </c>
      <c r="H56" s="152">
        <f>'kosten in EUR - Gemeente B'!D49</f>
        <v>0</v>
      </c>
      <c r="I56" s="152">
        <f>'kosten in EUR - Gemeente B'!E49</f>
        <v>0</v>
      </c>
      <c r="J56" s="152">
        <f>'kosten in EUR - Gemeente B'!F49</f>
        <v>0</v>
      </c>
      <c r="K56" s="153">
        <f t="shared" si="89"/>
        <v>0</v>
      </c>
      <c r="L56" s="151">
        <f>'kosten in EUR - Gemeente B'!H49</f>
        <v>0</v>
      </c>
      <c r="M56" s="152">
        <f>'kosten in EUR - Gemeente B'!I49</f>
        <v>0</v>
      </c>
      <c r="N56" s="152">
        <f>'kosten in EUR - Gemeente B'!J49</f>
        <v>0</v>
      </c>
      <c r="O56" s="153">
        <f t="shared" si="75"/>
        <v>0</v>
      </c>
      <c r="P56" s="151">
        <f>'kosten in EUR - Gemeente B'!L49</f>
        <v>0</v>
      </c>
      <c r="Q56" s="152">
        <f>'kosten in EUR - Gemeente B'!M49</f>
        <v>0</v>
      </c>
      <c r="R56" s="152">
        <f>'kosten in EUR - Gemeente B'!N49</f>
        <v>0</v>
      </c>
      <c r="S56" s="153">
        <f t="shared" si="78"/>
        <v>0</v>
      </c>
      <c r="T56" s="152">
        <f>'kosten in EUR - Gemeente B'!P49</f>
        <v>0</v>
      </c>
      <c r="U56" s="152">
        <f>'kosten in EUR - Gemeente B'!Q49</f>
        <v>0</v>
      </c>
      <c r="V56" s="153">
        <f t="shared" si="79"/>
        <v>0</v>
      </c>
      <c r="W56" s="153">
        <f>'kosten in EUR - Gemeente B'!S49</f>
        <v>11076.923076923078</v>
      </c>
      <c r="X56" s="154">
        <f t="shared" si="81"/>
        <v>11076.923076923078</v>
      </c>
      <c r="Y56" s="133"/>
      <c r="Z56" s="133">
        <f t="shared" si="7"/>
        <v>0</v>
      </c>
    </row>
    <row r="57" spans="1:26" collapsed="1">
      <c r="A57" s="19" t="str">
        <f>'Gemeente A'!A57</f>
        <v>Personeel</v>
      </c>
      <c r="C57" s="136">
        <f>SUM(C53:C56)</f>
        <v>494962.184832</v>
      </c>
      <c r="D57" s="136">
        <f>SUM(D53:D56)</f>
        <v>8076.923076923078</v>
      </c>
      <c r="E57" s="133"/>
      <c r="F57" s="134">
        <f>SUM(F53:F56)</f>
        <v>20384.417663999997</v>
      </c>
      <c r="G57" s="135">
        <f>SUM(G53:G56)</f>
        <v>19838.317823999998</v>
      </c>
      <c r="H57" s="135">
        <f>SUM(H53:H56)</f>
        <v>18855.338111999998</v>
      </c>
      <c r="I57" s="135">
        <f>SUM(I53:I56)</f>
        <v>19039.646807999998</v>
      </c>
      <c r="J57" s="135">
        <f>SUM(J53:J56)</f>
        <v>23110.572887999999</v>
      </c>
      <c r="K57" s="136">
        <f t="shared" si="73"/>
        <v>101228.29329599999</v>
      </c>
      <c r="L57" s="134">
        <f>SUM(L53:L56)</f>
        <v>24852.507263999996</v>
      </c>
      <c r="M57" s="135">
        <f>SUM(M53:M56)</f>
        <v>23596.477631999998</v>
      </c>
      <c r="N57" s="135">
        <f>SUM(N53:N56)</f>
        <v>23596.477631999998</v>
      </c>
      <c r="O57" s="136">
        <f t="shared" si="75"/>
        <v>72045.462527999989</v>
      </c>
      <c r="P57" s="134">
        <f>SUM(P53:P56)</f>
        <v>23682.116016</v>
      </c>
      <c r="Q57" s="135">
        <f>SUM(Q53:Q56)</f>
        <v>22603.568832000001</v>
      </c>
      <c r="R57" s="135">
        <f>SUM(R53:R56)</f>
        <v>22514.827608</v>
      </c>
      <c r="S57" s="136">
        <f t="shared" si="78"/>
        <v>68800.512455999997</v>
      </c>
      <c r="T57" s="135">
        <f>SUM(T53:T56)</f>
        <v>49675.227264000001</v>
      </c>
      <c r="U57" s="135">
        <f>SUM(U53:U56)</f>
        <v>49675.227264000001</v>
      </c>
      <c r="V57" s="136">
        <f t="shared" si="79"/>
        <v>99350.454528000002</v>
      </c>
      <c r="W57" s="136">
        <f>SUM(W53:W56)</f>
        <v>161614.38510092307</v>
      </c>
      <c r="X57" s="137">
        <f t="shared" si="81"/>
        <v>503039.107908923</v>
      </c>
      <c r="Y57" s="133"/>
      <c r="Z57" s="133">
        <f t="shared" si="7"/>
        <v>-7.2759576141834259E-11</v>
      </c>
    </row>
    <row r="58" spans="1:26" hidden="1" outlineLevel="1">
      <c r="A58" s="1"/>
      <c r="B58" s="17" t="str">
        <f>'Gemeente A'!B58</f>
        <v>Financiële administratie</v>
      </c>
      <c r="C58" s="492">
        <f>'V en W uitsplitsing'!D51+'V en W uitsplitsing'!E51</f>
        <v>0</v>
      </c>
      <c r="D58" s="492">
        <f>'V en W uitsplitsing'!I51*(alg!$B$15+alg!$B$16)</f>
        <v>10769.230769230771</v>
      </c>
      <c r="E58" s="128"/>
      <c r="F58" s="129">
        <f>'kosten in EUR - Gemeente B'!B51</f>
        <v>0</v>
      </c>
      <c r="G58" s="130">
        <f>'kosten in EUR - Gemeente B'!C51</f>
        <v>0</v>
      </c>
      <c r="H58" s="130">
        <f>'kosten in EUR - Gemeente B'!D51</f>
        <v>0</v>
      </c>
      <c r="I58" s="130">
        <f>'kosten in EUR - Gemeente B'!E51</f>
        <v>0</v>
      </c>
      <c r="J58" s="130">
        <f>'kosten in EUR - Gemeente B'!F51</f>
        <v>0</v>
      </c>
      <c r="K58" s="131">
        <f t="shared" ref="K58:K61" si="90">SUM(F58:J58)</f>
        <v>0</v>
      </c>
      <c r="L58" s="129">
        <f>'kosten in EUR - Gemeente B'!H51</f>
        <v>0</v>
      </c>
      <c r="M58" s="130">
        <f>'kosten in EUR - Gemeente B'!I51</f>
        <v>0</v>
      </c>
      <c r="N58" s="130">
        <f>'kosten in EUR - Gemeente B'!J51</f>
        <v>0</v>
      </c>
      <c r="O58" s="131">
        <f t="shared" si="75"/>
        <v>0</v>
      </c>
      <c r="P58" s="129">
        <f>'kosten in EUR - Gemeente B'!L51</f>
        <v>0</v>
      </c>
      <c r="Q58" s="130">
        <f>'kosten in EUR - Gemeente B'!M51</f>
        <v>0</v>
      </c>
      <c r="R58" s="130">
        <f>'kosten in EUR - Gemeente B'!N51</f>
        <v>0</v>
      </c>
      <c r="S58" s="131">
        <f t="shared" si="78"/>
        <v>0</v>
      </c>
      <c r="T58" s="130">
        <f>'kosten in EUR - Gemeente B'!P51</f>
        <v>0</v>
      </c>
      <c r="U58" s="130">
        <f>'kosten in EUR - Gemeente B'!Q51</f>
        <v>0</v>
      </c>
      <c r="V58" s="131">
        <f t="shared" si="79"/>
        <v>0</v>
      </c>
      <c r="W58" s="131">
        <f>'kosten in EUR - Gemeente B'!S51</f>
        <v>10769.230769230771</v>
      </c>
      <c r="X58" s="132">
        <f t="shared" si="81"/>
        <v>10769.230769230771</v>
      </c>
      <c r="Y58" s="133"/>
      <c r="Z58" s="133">
        <f t="shared" si="7"/>
        <v>0</v>
      </c>
    </row>
    <row r="59" spans="1:26" hidden="1" outlineLevel="1">
      <c r="A59" s="1"/>
      <c r="B59" s="17" t="str">
        <f>'Gemeente A'!B59</f>
        <v>Personeelsadministratie</v>
      </c>
      <c r="C59" s="492">
        <f>'V en W uitsplitsing'!D52+'V en W uitsplitsing'!E52</f>
        <v>0</v>
      </c>
      <c r="D59" s="492">
        <f>'V en W uitsplitsing'!I52*(alg!$B$15+alg!$B$16)</f>
        <v>4038.461538461539</v>
      </c>
      <c r="E59" s="128"/>
      <c r="F59" s="129">
        <f>'kosten in EUR - Gemeente B'!B52</f>
        <v>0</v>
      </c>
      <c r="G59" s="130">
        <f>'kosten in EUR - Gemeente B'!C52</f>
        <v>0</v>
      </c>
      <c r="H59" s="130">
        <f>'kosten in EUR - Gemeente B'!D52</f>
        <v>0</v>
      </c>
      <c r="I59" s="130">
        <f>'kosten in EUR - Gemeente B'!E52</f>
        <v>0</v>
      </c>
      <c r="J59" s="130">
        <f>'kosten in EUR - Gemeente B'!F52</f>
        <v>0</v>
      </c>
      <c r="K59" s="131">
        <f t="shared" si="90"/>
        <v>0</v>
      </c>
      <c r="L59" s="129">
        <f>'kosten in EUR - Gemeente B'!H52</f>
        <v>0</v>
      </c>
      <c r="M59" s="130">
        <f>'kosten in EUR - Gemeente B'!I52</f>
        <v>0</v>
      </c>
      <c r="N59" s="130">
        <f>'kosten in EUR - Gemeente B'!J52</f>
        <v>0</v>
      </c>
      <c r="O59" s="131">
        <f t="shared" si="75"/>
        <v>0</v>
      </c>
      <c r="P59" s="129">
        <f>'kosten in EUR - Gemeente B'!L52</f>
        <v>0</v>
      </c>
      <c r="Q59" s="130">
        <f>'kosten in EUR - Gemeente B'!M52</f>
        <v>0</v>
      </c>
      <c r="R59" s="130">
        <f>'kosten in EUR - Gemeente B'!N52</f>
        <v>0</v>
      </c>
      <c r="S59" s="131">
        <f t="shared" si="78"/>
        <v>0</v>
      </c>
      <c r="T59" s="130">
        <f>'kosten in EUR - Gemeente B'!P52</f>
        <v>0</v>
      </c>
      <c r="U59" s="130">
        <f>'kosten in EUR - Gemeente B'!Q52</f>
        <v>0</v>
      </c>
      <c r="V59" s="131">
        <f t="shared" si="79"/>
        <v>0</v>
      </c>
      <c r="W59" s="131">
        <f>'kosten in EUR - Gemeente B'!S52</f>
        <v>4038.461538461539</v>
      </c>
      <c r="X59" s="132">
        <f t="shared" si="81"/>
        <v>4038.461538461539</v>
      </c>
      <c r="Y59" s="133"/>
      <c r="Z59" s="133">
        <f t="shared" si="7"/>
        <v>0</v>
      </c>
    </row>
    <row r="60" spans="1:26" hidden="1" outlineLevel="1">
      <c r="A60" s="1"/>
      <c r="B60" s="17" t="str">
        <f>'Gemeente A'!B60</f>
        <v>Lenersadministratie</v>
      </c>
      <c r="C60" s="492">
        <f>'V en W uitsplitsing'!D53+'V en W uitsplitsing'!E53</f>
        <v>0</v>
      </c>
      <c r="D60" s="492">
        <f>'V en W uitsplitsing'!I53*(alg!$B$15+alg!$B$16)</f>
        <v>6730.7692307692314</v>
      </c>
      <c r="E60" s="128"/>
      <c r="F60" s="129">
        <f>'kosten in EUR - Gemeente B'!B53</f>
        <v>0</v>
      </c>
      <c r="G60" s="130">
        <f>'kosten in EUR - Gemeente B'!C53</f>
        <v>0</v>
      </c>
      <c r="H60" s="130">
        <f>'kosten in EUR - Gemeente B'!D53</f>
        <v>0</v>
      </c>
      <c r="I60" s="130">
        <f>'kosten in EUR - Gemeente B'!E53</f>
        <v>0</v>
      </c>
      <c r="J60" s="130">
        <f>'kosten in EUR - Gemeente B'!F53</f>
        <v>0</v>
      </c>
      <c r="K60" s="131">
        <f t="shared" si="90"/>
        <v>0</v>
      </c>
      <c r="L60" s="129">
        <f>'kosten in EUR - Gemeente B'!H53</f>
        <v>0</v>
      </c>
      <c r="M60" s="130">
        <f>'kosten in EUR - Gemeente B'!I53</f>
        <v>0</v>
      </c>
      <c r="N60" s="130">
        <f>'kosten in EUR - Gemeente B'!J53</f>
        <v>0</v>
      </c>
      <c r="O60" s="131">
        <f t="shared" si="75"/>
        <v>0</v>
      </c>
      <c r="P60" s="129">
        <f>'kosten in EUR - Gemeente B'!L53</f>
        <v>0</v>
      </c>
      <c r="Q60" s="130">
        <f>'kosten in EUR - Gemeente B'!M53</f>
        <v>0</v>
      </c>
      <c r="R60" s="130">
        <f>'kosten in EUR - Gemeente B'!N53</f>
        <v>0</v>
      </c>
      <c r="S60" s="131">
        <f t="shared" si="78"/>
        <v>0</v>
      </c>
      <c r="T60" s="130">
        <f>'kosten in EUR - Gemeente B'!P53</f>
        <v>0</v>
      </c>
      <c r="U60" s="130">
        <f>'kosten in EUR - Gemeente B'!Q53</f>
        <v>0</v>
      </c>
      <c r="V60" s="131">
        <f t="shared" si="79"/>
        <v>0</v>
      </c>
      <c r="W60" s="131">
        <f>'kosten in EUR - Gemeente B'!S53</f>
        <v>6730.7692307692314</v>
      </c>
      <c r="X60" s="132">
        <f t="shared" si="81"/>
        <v>6730.7692307692314</v>
      </c>
      <c r="Y60" s="133"/>
      <c r="Z60" s="133">
        <f t="shared" si="7"/>
        <v>0</v>
      </c>
    </row>
    <row r="61" spans="1:26" hidden="1" outlineLevel="1">
      <c r="A61" s="1"/>
      <c r="B61" s="17" t="str">
        <f>'Gemeente A'!B61</f>
        <v>Overige administratiekosten</v>
      </c>
      <c r="C61" s="492">
        <f>'V en W uitsplitsing'!D54+'V en W uitsplitsing'!E54</f>
        <v>0</v>
      </c>
      <c r="D61" s="492">
        <f>'V en W uitsplitsing'!I54*(alg!$B$15+alg!$B$16)</f>
        <v>9423.0769230769238</v>
      </c>
      <c r="E61" s="128"/>
      <c r="F61" s="129">
        <f>'kosten in EUR - Gemeente B'!B54</f>
        <v>0</v>
      </c>
      <c r="G61" s="130">
        <f>'kosten in EUR - Gemeente B'!C54</f>
        <v>0</v>
      </c>
      <c r="H61" s="130">
        <f>'kosten in EUR - Gemeente B'!D54</f>
        <v>0</v>
      </c>
      <c r="I61" s="130">
        <f>'kosten in EUR - Gemeente B'!E54</f>
        <v>0</v>
      </c>
      <c r="J61" s="130">
        <f>'kosten in EUR - Gemeente B'!F54</f>
        <v>0</v>
      </c>
      <c r="K61" s="131">
        <f t="shared" si="90"/>
        <v>0</v>
      </c>
      <c r="L61" s="129">
        <f>'kosten in EUR - Gemeente B'!H54</f>
        <v>0</v>
      </c>
      <c r="M61" s="130">
        <f>'kosten in EUR - Gemeente B'!I54</f>
        <v>0</v>
      </c>
      <c r="N61" s="130">
        <f>'kosten in EUR - Gemeente B'!J54</f>
        <v>0</v>
      </c>
      <c r="O61" s="131">
        <f t="shared" si="75"/>
        <v>0</v>
      </c>
      <c r="P61" s="129">
        <f>'kosten in EUR - Gemeente B'!L54</f>
        <v>0</v>
      </c>
      <c r="Q61" s="130">
        <f>'kosten in EUR - Gemeente B'!M54</f>
        <v>0</v>
      </c>
      <c r="R61" s="130">
        <f>'kosten in EUR - Gemeente B'!N54</f>
        <v>0</v>
      </c>
      <c r="S61" s="131">
        <f t="shared" si="78"/>
        <v>0</v>
      </c>
      <c r="T61" s="130">
        <f>'kosten in EUR - Gemeente B'!P54</f>
        <v>0</v>
      </c>
      <c r="U61" s="130">
        <f>'kosten in EUR - Gemeente B'!Q54</f>
        <v>0</v>
      </c>
      <c r="V61" s="131">
        <f t="shared" si="79"/>
        <v>0</v>
      </c>
      <c r="W61" s="131">
        <f>'kosten in EUR - Gemeente B'!S54</f>
        <v>9423.0769230769238</v>
      </c>
      <c r="X61" s="132">
        <f t="shared" si="81"/>
        <v>9423.0769230769238</v>
      </c>
      <c r="Y61" s="133"/>
      <c r="Z61" s="133">
        <f t="shared" si="7"/>
        <v>0</v>
      </c>
    </row>
    <row r="62" spans="1:26" collapsed="1">
      <c r="A62" s="19" t="str">
        <f>'Gemeente A'!A62</f>
        <v>Administratie</v>
      </c>
      <c r="C62" s="136">
        <f>SUM(C58:C61)</f>
        <v>0</v>
      </c>
      <c r="D62" s="136">
        <f>SUM(D58:D61)</f>
        <v>30961.538461538468</v>
      </c>
      <c r="E62" s="133"/>
      <c r="F62" s="134">
        <f t="shared" ref="F62:J62" si="91">SUM(F58:F61)</f>
        <v>0</v>
      </c>
      <c r="G62" s="135">
        <f t="shared" si="91"/>
        <v>0</v>
      </c>
      <c r="H62" s="135">
        <f t="shared" si="91"/>
        <v>0</v>
      </c>
      <c r="I62" s="135">
        <f t="shared" ref="I62" si="92">SUM(I58:I61)</f>
        <v>0</v>
      </c>
      <c r="J62" s="135">
        <f t="shared" si="91"/>
        <v>0</v>
      </c>
      <c r="K62" s="136">
        <f t="shared" si="73"/>
        <v>0</v>
      </c>
      <c r="L62" s="134">
        <f t="shared" ref="L62:N62" si="93">SUM(L58:L61)</f>
        <v>0</v>
      </c>
      <c r="M62" s="135">
        <f t="shared" si="93"/>
        <v>0</v>
      </c>
      <c r="N62" s="135">
        <f t="shared" si="93"/>
        <v>0</v>
      </c>
      <c r="O62" s="136">
        <f t="shared" si="75"/>
        <v>0</v>
      </c>
      <c r="P62" s="134">
        <f t="shared" ref="P62:R62" si="94">SUM(P58:P61)</f>
        <v>0</v>
      </c>
      <c r="Q62" s="135">
        <f t="shared" si="94"/>
        <v>0</v>
      </c>
      <c r="R62" s="135">
        <f t="shared" si="94"/>
        <v>0</v>
      </c>
      <c r="S62" s="136">
        <f t="shared" si="78"/>
        <v>0</v>
      </c>
      <c r="T62" s="135">
        <f t="shared" ref="T62:U62" si="95">SUM(T58:T61)</f>
        <v>0</v>
      </c>
      <c r="U62" s="135">
        <f t="shared" si="95"/>
        <v>0</v>
      </c>
      <c r="V62" s="136">
        <f t="shared" si="79"/>
        <v>0</v>
      </c>
      <c r="W62" s="136">
        <f t="shared" ref="W62" si="96">SUM(W58:W61)</f>
        <v>30961.538461538468</v>
      </c>
      <c r="X62" s="137">
        <f t="shared" si="81"/>
        <v>30961.538461538468</v>
      </c>
      <c r="Y62" s="133"/>
      <c r="Z62" s="133">
        <f t="shared" si="7"/>
        <v>0</v>
      </c>
    </row>
    <row r="63" spans="1:26">
      <c r="A63" s="19" t="str">
        <f>'Gemeente A'!A63</f>
        <v>Transport</v>
      </c>
      <c r="C63" s="136">
        <f>'V en W uitsplitsing'!D56+'V en W uitsplitsing'!E56</f>
        <v>0</v>
      </c>
      <c r="D63" s="492">
        <f>'V en W uitsplitsing'!I56*(alg!$B$15+alg!$B$16)</f>
        <v>2692.3076923076928</v>
      </c>
      <c r="E63" s="133"/>
      <c r="F63" s="134">
        <f>'kosten in EUR - Gemeente B'!B56</f>
        <v>0</v>
      </c>
      <c r="G63" s="135">
        <f>'kosten in EUR - Gemeente B'!C56</f>
        <v>0</v>
      </c>
      <c r="H63" s="135">
        <f>'kosten in EUR - Gemeente B'!D56</f>
        <v>0</v>
      </c>
      <c r="I63" s="135">
        <f>'kosten in EUR - Gemeente B'!E56</f>
        <v>0</v>
      </c>
      <c r="J63" s="135">
        <f>'kosten in EUR - Gemeente B'!F56</f>
        <v>0</v>
      </c>
      <c r="K63" s="136">
        <f t="shared" ref="K63:K67" si="97">SUM(F63:J63)</f>
        <v>0</v>
      </c>
      <c r="L63" s="134">
        <f>'kosten in EUR - Gemeente B'!H56</f>
        <v>0</v>
      </c>
      <c r="M63" s="135">
        <f>'kosten in EUR - Gemeente B'!I56</f>
        <v>0</v>
      </c>
      <c r="N63" s="135">
        <f>'kosten in EUR - Gemeente B'!J56</f>
        <v>0</v>
      </c>
      <c r="O63" s="136">
        <f t="shared" si="75"/>
        <v>0</v>
      </c>
      <c r="P63" s="134">
        <f>'kosten in EUR - Gemeente B'!L56</f>
        <v>0</v>
      </c>
      <c r="Q63" s="135">
        <f>'kosten in EUR - Gemeente B'!M56</f>
        <v>0</v>
      </c>
      <c r="R63" s="135">
        <f>'kosten in EUR - Gemeente B'!N56</f>
        <v>0</v>
      </c>
      <c r="S63" s="136">
        <f t="shared" si="78"/>
        <v>0</v>
      </c>
      <c r="T63" s="135">
        <f>'kosten in EUR - Gemeente B'!P56</f>
        <v>0</v>
      </c>
      <c r="U63" s="135">
        <f>'kosten in EUR - Gemeente B'!Q56</f>
        <v>0</v>
      </c>
      <c r="V63" s="136">
        <f t="shared" si="79"/>
        <v>0</v>
      </c>
      <c r="W63" s="136">
        <f>'kosten in EUR - Gemeente B'!S56</f>
        <v>2692.3076923076928</v>
      </c>
      <c r="X63" s="137">
        <f t="shared" si="81"/>
        <v>2692.3076923076928</v>
      </c>
      <c r="Y63" s="133"/>
      <c r="Z63" s="133">
        <f t="shared" si="7"/>
        <v>0</v>
      </c>
    </row>
    <row r="64" spans="1:26" hidden="1" outlineLevel="1">
      <c r="A64" s="1"/>
      <c r="B64" s="17" t="str">
        <f>'Gemeente A'!B64</f>
        <v>Kantoor &amp; Onderhoud</v>
      </c>
      <c r="C64" s="492">
        <f>'V en W uitsplitsing'!D57+'V en W uitsplitsing'!E57</f>
        <v>11500</v>
      </c>
      <c r="D64" s="492">
        <f>'V en W uitsplitsing'!I57*(alg!$B$15+alg!$B$16)</f>
        <v>13461.538461538463</v>
      </c>
      <c r="E64" s="128"/>
      <c r="F64" s="129">
        <f>'kosten in EUR - Gemeente B'!B57</f>
        <v>0</v>
      </c>
      <c r="G64" s="130">
        <f>'kosten in EUR - Gemeente B'!C57</f>
        <v>0</v>
      </c>
      <c r="H64" s="130">
        <f>'kosten in EUR - Gemeente B'!D57</f>
        <v>0</v>
      </c>
      <c r="I64" s="130">
        <f>'kosten in EUR - Gemeente B'!E57</f>
        <v>0</v>
      </c>
      <c r="J64" s="130">
        <f>'kosten in EUR - Gemeente B'!F57</f>
        <v>0</v>
      </c>
      <c r="K64" s="131">
        <f t="shared" si="97"/>
        <v>0</v>
      </c>
      <c r="L64" s="129">
        <f>'kosten in EUR - Gemeente B'!H57</f>
        <v>0</v>
      </c>
      <c r="M64" s="130">
        <f>'kosten in EUR - Gemeente B'!I57</f>
        <v>0</v>
      </c>
      <c r="N64" s="130">
        <f>'kosten in EUR - Gemeente B'!J57</f>
        <v>0</v>
      </c>
      <c r="O64" s="131">
        <f t="shared" si="75"/>
        <v>0</v>
      </c>
      <c r="P64" s="129">
        <f>'kosten in EUR - Gemeente B'!L57</f>
        <v>0</v>
      </c>
      <c r="Q64" s="130">
        <f>'kosten in EUR - Gemeente B'!M57</f>
        <v>0</v>
      </c>
      <c r="R64" s="130">
        <f>'kosten in EUR - Gemeente B'!N57</f>
        <v>0</v>
      </c>
      <c r="S64" s="131">
        <f t="shared" si="78"/>
        <v>0</v>
      </c>
      <c r="T64" s="130">
        <f>'kosten in EUR - Gemeente B'!P57</f>
        <v>0</v>
      </c>
      <c r="U64" s="130">
        <f>'kosten in EUR - Gemeente B'!Q57</f>
        <v>0</v>
      </c>
      <c r="V64" s="131">
        <f t="shared" si="79"/>
        <v>0</v>
      </c>
      <c r="W64" s="131">
        <f>'kosten in EUR - Gemeente B'!S57</f>
        <v>24961.538461538461</v>
      </c>
      <c r="X64" s="132">
        <f t="shared" si="81"/>
        <v>24961.538461538461</v>
      </c>
      <c r="Y64" s="133"/>
      <c r="Z64" s="133">
        <f t="shared" si="7"/>
        <v>0</v>
      </c>
    </row>
    <row r="65" spans="1:26" hidden="1" outlineLevel="1">
      <c r="A65" s="1"/>
      <c r="B65" s="17" t="str">
        <f>'Gemeente A'!B65</f>
        <v>Bibliotheekautomatisering</v>
      </c>
      <c r="C65" s="492">
        <f>'V en W uitsplitsing'!D58+'V en W uitsplitsing'!E58</f>
        <v>11500</v>
      </c>
      <c r="D65" s="492">
        <f>'V en W uitsplitsing'!I58*(alg!$B$15+alg!$B$16)</f>
        <v>9423.0769230769238</v>
      </c>
      <c r="E65" s="128"/>
      <c r="F65" s="129">
        <f>'kosten in EUR - Gemeente B'!B58</f>
        <v>0</v>
      </c>
      <c r="G65" s="130">
        <f>'kosten in EUR - Gemeente B'!C58</f>
        <v>0</v>
      </c>
      <c r="H65" s="130">
        <f>'kosten in EUR - Gemeente B'!D58</f>
        <v>0</v>
      </c>
      <c r="I65" s="130">
        <f>'kosten in EUR - Gemeente B'!E58</f>
        <v>0</v>
      </c>
      <c r="J65" s="130">
        <f>'kosten in EUR - Gemeente B'!F58</f>
        <v>0</v>
      </c>
      <c r="K65" s="131">
        <f t="shared" si="97"/>
        <v>0</v>
      </c>
      <c r="L65" s="129">
        <f>'kosten in EUR - Gemeente B'!H58</f>
        <v>0</v>
      </c>
      <c r="M65" s="130">
        <f>'kosten in EUR - Gemeente B'!I58</f>
        <v>0</v>
      </c>
      <c r="N65" s="130">
        <f>'kosten in EUR - Gemeente B'!J58</f>
        <v>0</v>
      </c>
      <c r="O65" s="131">
        <f t="shared" si="75"/>
        <v>0</v>
      </c>
      <c r="P65" s="129">
        <f>'kosten in EUR - Gemeente B'!L58</f>
        <v>0</v>
      </c>
      <c r="Q65" s="130">
        <f>'kosten in EUR - Gemeente B'!M58</f>
        <v>0</v>
      </c>
      <c r="R65" s="130">
        <f>'kosten in EUR - Gemeente B'!N58</f>
        <v>0</v>
      </c>
      <c r="S65" s="131">
        <f t="shared" si="78"/>
        <v>0</v>
      </c>
      <c r="T65" s="130">
        <f>'kosten in EUR - Gemeente B'!P58</f>
        <v>0</v>
      </c>
      <c r="U65" s="130">
        <f>'kosten in EUR - Gemeente B'!Q58</f>
        <v>0</v>
      </c>
      <c r="V65" s="131">
        <f t="shared" si="79"/>
        <v>0</v>
      </c>
      <c r="W65" s="131">
        <f>'kosten in EUR - Gemeente B'!S58</f>
        <v>20923.076923076922</v>
      </c>
      <c r="X65" s="132">
        <f t="shared" si="81"/>
        <v>20923.076923076922</v>
      </c>
      <c r="Y65" s="133"/>
      <c r="Z65" s="133">
        <f t="shared" si="7"/>
        <v>0</v>
      </c>
    </row>
    <row r="66" spans="1:26" hidden="1" outlineLevel="1">
      <c r="A66" s="1"/>
      <c r="B66" s="17" t="str">
        <f>'Gemeente A'!B66</f>
        <v>Afschrijving automatisering</v>
      </c>
      <c r="C66" s="492">
        <f>'V en W uitsplitsing'!D59+'V en W uitsplitsing'!E59</f>
        <v>0</v>
      </c>
      <c r="D66" s="492">
        <f>'V en W uitsplitsing'!I59*(alg!$B$15+alg!$B$16)</f>
        <v>0</v>
      </c>
      <c r="E66" s="128"/>
      <c r="F66" s="129">
        <f>'kosten in EUR - Gemeente B'!B59</f>
        <v>0</v>
      </c>
      <c r="G66" s="130">
        <f>'kosten in EUR - Gemeente B'!C59</f>
        <v>0</v>
      </c>
      <c r="H66" s="130">
        <f>'kosten in EUR - Gemeente B'!D59</f>
        <v>0</v>
      </c>
      <c r="I66" s="130">
        <f>'kosten in EUR - Gemeente B'!E59</f>
        <v>0</v>
      </c>
      <c r="J66" s="130">
        <f>'kosten in EUR - Gemeente B'!F59</f>
        <v>0</v>
      </c>
      <c r="K66" s="131">
        <f t="shared" si="97"/>
        <v>0</v>
      </c>
      <c r="L66" s="129">
        <f>'kosten in EUR - Gemeente B'!H59</f>
        <v>0</v>
      </c>
      <c r="M66" s="130">
        <f>'kosten in EUR - Gemeente B'!I59</f>
        <v>0</v>
      </c>
      <c r="N66" s="130">
        <f>'kosten in EUR - Gemeente B'!J59</f>
        <v>0</v>
      </c>
      <c r="O66" s="131">
        <f t="shared" si="75"/>
        <v>0</v>
      </c>
      <c r="P66" s="129">
        <f>'kosten in EUR - Gemeente B'!L59</f>
        <v>0</v>
      </c>
      <c r="Q66" s="130">
        <f>'kosten in EUR - Gemeente B'!M59</f>
        <v>0</v>
      </c>
      <c r="R66" s="130">
        <f>'kosten in EUR - Gemeente B'!N59</f>
        <v>0</v>
      </c>
      <c r="S66" s="131">
        <f t="shared" si="78"/>
        <v>0</v>
      </c>
      <c r="T66" s="130">
        <f>'kosten in EUR - Gemeente B'!P59</f>
        <v>0</v>
      </c>
      <c r="U66" s="130">
        <f>'kosten in EUR - Gemeente B'!Q59</f>
        <v>0</v>
      </c>
      <c r="V66" s="131">
        <f t="shared" si="79"/>
        <v>0</v>
      </c>
      <c r="W66" s="131">
        <f>'kosten in EUR - Gemeente B'!S59</f>
        <v>0</v>
      </c>
      <c r="X66" s="132">
        <f t="shared" si="81"/>
        <v>0</v>
      </c>
      <c r="Y66" s="133"/>
      <c r="Z66" s="133">
        <f t="shared" si="7"/>
        <v>0</v>
      </c>
    </row>
    <row r="67" spans="1:26" hidden="1" outlineLevel="1">
      <c r="A67" s="1"/>
      <c r="B67" s="17" t="str">
        <f>'Gemeente A'!B67</f>
        <v>Overige automatiseringskosten</v>
      </c>
      <c r="C67" s="492">
        <f>'V en W uitsplitsing'!D60+'V en W uitsplitsing'!E60</f>
        <v>1000</v>
      </c>
      <c r="D67" s="492">
        <f>'V en W uitsplitsing'!I60*(alg!$B$15+alg!$B$16)</f>
        <v>10769.230769230771</v>
      </c>
      <c r="E67" s="128"/>
      <c r="F67" s="129">
        <f>'kosten in EUR - Gemeente B'!B60</f>
        <v>0</v>
      </c>
      <c r="G67" s="130">
        <f>'kosten in EUR - Gemeente B'!C60</f>
        <v>0</v>
      </c>
      <c r="H67" s="130">
        <f>'kosten in EUR - Gemeente B'!D60</f>
        <v>0</v>
      </c>
      <c r="I67" s="130">
        <f>'kosten in EUR - Gemeente B'!E60</f>
        <v>0</v>
      </c>
      <c r="J67" s="130">
        <f>'kosten in EUR - Gemeente B'!F60</f>
        <v>0</v>
      </c>
      <c r="K67" s="131">
        <f t="shared" si="97"/>
        <v>0</v>
      </c>
      <c r="L67" s="129">
        <f>'kosten in EUR - Gemeente B'!H60</f>
        <v>0</v>
      </c>
      <c r="M67" s="130">
        <f>'kosten in EUR - Gemeente B'!I60</f>
        <v>0</v>
      </c>
      <c r="N67" s="130">
        <f>'kosten in EUR - Gemeente B'!J60</f>
        <v>0</v>
      </c>
      <c r="O67" s="131">
        <f t="shared" si="75"/>
        <v>0</v>
      </c>
      <c r="P67" s="129">
        <f>'kosten in EUR - Gemeente B'!L60</f>
        <v>0</v>
      </c>
      <c r="Q67" s="130">
        <f>'kosten in EUR - Gemeente B'!M60</f>
        <v>0</v>
      </c>
      <c r="R67" s="130">
        <f>'kosten in EUR - Gemeente B'!N60</f>
        <v>0</v>
      </c>
      <c r="S67" s="131">
        <f t="shared" si="78"/>
        <v>0</v>
      </c>
      <c r="T67" s="130">
        <f>'kosten in EUR - Gemeente B'!P60</f>
        <v>0</v>
      </c>
      <c r="U67" s="130">
        <f>'kosten in EUR - Gemeente B'!Q60</f>
        <v>0</v>
      </c>
      <c r="V67" s="131">
        <f t="shared" si="79"/>
        <v>0</v>
      </c>
      <c r="W67" s="131">
        <f>'kosten in EUR - Gemeente B'!S60</f>
        <v>11769.230769230771</v>
      </c>
      <c r="X67" s="132">
        <f t="shared" si="81"/>
        <v>11769.230769230771</v>
      </c>
      <c r="Y67" s="133"/>
      <c r="Z67" s="133">
        <f t="shared" si="7"/>
        <v>0</v>
      </c>
    </row>
    <row r="68" spans="1:26" collapsed="1">
      <c r="A68" s="19" t="str">
        <f>'Gemeente A'!A68</f>
        <v>Automatisering</v>
      </c>
      <c r="C68" s="136">
        <f>SUM(C64:C67)</f>
        <v>24000</v>
      </c>
      <c r="D68" s="136">
        <f>SUM(D64:D67)</f>
        <v>33653.846153846156</v>
      </c>
      <c r="E68" s="133"/>
      <c r="F68" s="134">
        <f>SUM(F64:F67)</f>
        <v>0</v>
      </c>
      <c r="G68" s="135">
        <f t="shared" ref="G68:J68" si="98">SUM(G64:G67)</f>
        <v>0</v>
      </c>
      <c r="H68" s="135">
        <f t="shared" si="98"/>
        <v>0</v>
      </c>
      <c r="I68" s="135">
        <f t="shared" ref="I68" si="99">SUM(I64:I67)</f>
        <v>0</v>
      </c>
      <c r="J68" s="135">
        <f t="shared" si="98"/>
        <v>0</v>
      </c>
      <c r="K68" s="136">
        <f t="shared" si="73"/>
        <v>0</v>
      </c>
      <c r="L68" s="134">
        <f t="shared" ref="L68:N68" si="100">SUM(L64:L67)</f>
        <v>0</v>
      </c>
      <c r="M68" s="135">
        <f t="shared" si="100"/>
        <v>0</v>
      </c>
      <c r="N68" s="135">
        <f t="shared" si="100"/>
        <v>0</v>
      </c>
      <c r="O68" s="136">
        <f t="shared" si="75"/>
        <v>0</v>
      </c>
      <c r="P68" s="134">
        <f t="shared" ref="P68:U68" si="101">SUM(P64:P67)</f>
        <v>0</v>
      </c>
      <c r="Q68" s="135">
        <f t="shared" si="101"/>
        <v>0</v>
      </c>
      <c r="R68" s="135">
        <f t="shared" ref="R68" si="102">SUM(R64:R67)</f>
        <v>0</v>
      </c>
      <c r="S68" s="136">
        <f t="shared" si="78"/>
        <v>0</v>
      </c>
      <c r="T68" s="135">
        <f t="shared" si="101"/>
        <v>0</v>
      </c>
      <c r="U68" s="135">
        <f t="shared" si="101"/>
        <v>0</v>
      </c>
      <c r="V68" s="136">
        <f t="shared" si="79"/>
        <v>0</v>
      </c>
      <c r="W68" s="136">
        <f t="shared" ref="W68" si="103">SUM(W64:W67)</f>
        <v>57653.846153846156</v>
      </c>
      <c r="X68" s="137">
        <f t="shared" si="81"/>
        <v>57653.846153846156</v>
      </c>
      <c r="Y68" s="133"/>
      <c r="Z68" s="133">
        <f t="shared" si="7"/>
        <v>0</v>
      </c>
    </row>
    <row r="69" spans="1:26" hidden="1" outlineLevel="1">
      <c r="A69" s="1"/>
      <c r="B69" s="17" t="str">
        <f>'Gemeente A'!B69</f>
        <v>Media</v>
      </c>
      <c r="C69" s="492">
        <f>'V en W uitsplitsing'!D62+'V en W uitsplitsing'!E62</f>
        <v>40000</v>
      </c>
      <c r="D69" s="492">
        <f>'V en W uitsplitsing'!I62*(alg!$B$15+alg!$B$16)</f>
        <v>0</v>
      </c>
      <c r="E69" s="128"/>
      <c r="F69" s="129">
        <f>'kosten in EUR - Gemeente B'!B62</f>
        <v>0</v>
      </c>
      <c r="G69" s="130">
        <f>'kosten in EUR - Gemeente B'!C62</f>
        <v>0</v>
      </c>
      <c r="H69" s="130">
        <f>'kosten in EUR - Gemeente B'!D62</f>
        <v>0</v>
      </c>
      <c r="I69" s="130">
        <f>'kosten in EUR - Gemeente B'!E62</f>
        <v>0</v>
      </c>
      <c r="J69" s="130">
        <f>'kosten in EUR - Gemeente B'!F62</f>
        <v>0</v>
      </c>
      <c r="K69" s="131">
        <f t="shared" ref="K69:K73" si="104">SUM(F69:J69)</f>
        <v>0</v>
      </c>
      <c r="L69" s="129">
        <f>'kosten in EUR - Gemeente B'!H62</f>
        <v>0</v>
      </c>
      <c r="M69" s="130">
        <f>'kosten in EUR - Gemeente B'!I62</f>
        <v>0</v>
      </c>
      <c r="N69" s="130">
        <f>'kosten in EUR - Gemeente B'!J62</f>
        <v>0</v>
      </c>
      <c r="O69" s="131">
        <f t="shared" si="75"/>
        <v>0</v>
      </c>
      <c r="P69" s="129">
        <f>'kosten in EUR - Gemeente B'!L62</f>
        <v>0</v>
      </c>
      <c r="Q69" s="130">
        <f>'kosten in EUR - Gemeente B'!M62</f>
        <v>0</v>
      </c>
      <c r="R69" s="130">
        <f>'kosten in EUR - Gemeente B'!N62</f>
        <v>0</v>
      </c>
      <c r="S69" s="131">
        <f t="shared" si="78"/>
        <v>0</v>
      </c>
      <c r="T69" s="130">
        <f>'kosten in EUR - Gemeente B'!P62</f>
        <v>20000</v>
      </c>
      <c r="U69" s="130">
        <f>'kosten in EUR - Gemeente B'!Q62</f>
        <v>20000</v>
      </c>
      <c r="V69" s="131">
        <f t="shared" si="79"/>
        <v>40000</v>
      </c>
      <c r="W69" s="131">
        <f>'kosten in EUR - Gemeente B'!S62</f>
        <v>0</v>
      </c>
      <c r="X69" s="132">
        <f t="shared" si="81"/>
        <v>40000</v>
      </c>
      <c r="Y69" s="133"/>
      <c r="Z69" s="133">
        <f t="shared" si="7"/>
        <v>0</v>
      </c>
    </row>
    <row r="70" spans="1:26" hidden="1" outlineLevel="1">
      <c r="A70" s="1"/>
      <c r="B70" s="17" t="str">
        <f>'Gemeente A'!B70</f>
        <v>Tijdschriften &amp; Abonnementen</v>
      </c>
      <c r="C70" s="492">
        <f>'V en W uitsplitsing'!D63+'V en W uitsplitsing'!E63</f>
        <v>12500</v>
      </c>
      <c r="D70" s="492">
        <f>'V en W uitsplitsing'!I63*(alg!$B$15+alg!$B$16)</f>
        <v>0</v>
      </c>
      <c r="E70" s="128"/>
      <c r="F70" s="129">
        <f>'kosten in EUR - Gemeente B'!B63</f>
        <v>0</v>
      </c>
      <c r="G70" s="130">
        <f>'kosten in EUR - Gemeente B'!C63</f>
        <v>0</v>
      </c>
      <c r="H70" s="130">
        <f>'kosten in EUR - Gemeente B'!D63</f>
        <v>0</v>
      </c>
      <c r="I70" s="130">
        <f>'kosten in EUR - Gemeente B'!E63</f>
        <v>0</v>
      </c>
      <c r="J70" s="130">
        <f>'kosten in EUR - Gemeente B'!F63</f>
        <v>0</v>
      </c>
      <c r="K70" s="131">
        <f t="shared" si="104"/>
        <v>0</v>
      </c>
      <c r="L70" s="129">
        <f>'kosten in EUR - Gemeente B'!H63</f>
        <v>0</v>
      </c>
      <c r="M70" s="130">
        <f>'kosten in EUR - Gemeente B'!I63</f>
        <v>0</v>
      </c>
      <c r="N70" s="130">
        <f>'kosten in EUR - Gemeente B'!J63</f>
        <v>0</v>
      </c>
      <c r="O70" s="131">
        <f t="shared" si="75"/>
        <v>0</v>
      </c>
      <c r="P70" s="129">
        <f>'kosten in EUR - Gemeente B'!L63</f>
        <v>0</v>
      </c>
      <c r="Q70" s="130">
        <f>'kosten in EUR - Gemeente B'!M63</f>
        <v>0</v>
      </c>
      <c r="R70" s="130">
        <f>'kosten in EUR - Gemeente B'!N63</f>
        <v>0</v>
      </c>
      <c r="S70" s="131">
        <f t="shared" si="78"/>
        <v>0</v>
      </c>
      <c r="T70" s="130">
        <f>'kosten in EUR - Gemeente B'!P63</f>
        <v>0</v>
      </c>
      <c r="U70" s="130">
        <f>'kosten in EUR - Gemeente B'!Q63</f>
        <v>12500</v>
      </c>
      <c r="V70" s="131">
        <f t="shared" si="79"/>
        <v>12500</v>
      </c>
      <c r="W70" s="131">
        <f>'kosten in EUR - Gemeente B'!S63</f>
        <v>0</v>
      </c>
      <c r="X70" s="132">
        <f t="shared" si="81"/>
        <v>12500</v>
      </c>
      <c r="Y70" s="133"/>
      <c r="Z70" s="133">
        <f t="shared" si="7"/>
        <v>0</v>
      </c>
    </row>
    <row r="71" spans="1:26" hidden="1" outlineLevel="1">
      <c r="A71" s="1"/>
      <c r="B71" s="17" t="str">
        <f>'Gemeente A'!B71</f>
        <v>Kosten leenrecht</v>
      </c>
      <c r="C71" s="492">
        <f>'V en W uitsplitsing'!D64+'V en W uitsplitsing'!E64</f>
        <v>20000</v>
      </c>
      <c r="D71" s="492">
        <f>'V en W uitsplitsing'!I64*(alg!$B$15+alg!$B$16)</f>
        <v>0</v>
      </c>
      <c r="E71" s="128"/>
      <c r="F71" s="129">
        <f>'kosten in EUR - Gemeente B'!B64</f>
        <v>0</v>
      </c>
      <c r="G71" s="130">
        <f>'kosten in EUR - Gemeente B'!C64</f>
        <v>0</v>
      </c>
      <c r="H71" s="130">
        <f>'kosten in EUR - Gemeente B'!D64</f>
        <v>0</v>
      </c>
      <c r="I71" s="130">
        <f>'kosten in EUR - Gemeente B'!E64</f>
        <v>0</v>
      </c>
      <c r="J71" s="130">
        <f>'kosten in EUR - Gemeente B'!F64</f>
        <v>0</v>
      </c>
      <c r="K71" s="131">
        <f t="shared" si="104"/>
        <v>0</v>
      </c>
      <c r="L71" s="129">
        <f>'kosten in EUR - Gemeente B'!H64</f>
        <v>0</v>
      </c>
      <c r="M71" s="130">
        <f>'kosten in EUR - Gemeente B'!I64</f>
        <v>0</v>
      </c>
      <c r="N71" s="130">
        <f>'kosten in EUR - Gemeente B'!J64</f>
        <v>0</v>
      </c>
      <c r="O71" s="131">
        <f t="shared" si="75"/>
        <v>0</v>
      </c>
      <c r="P71" s="129">
        <f>'kosten in EUR - Gemeente B'!L64</f>
        <v>0</v>
      </c>
      <c r="Q71" s="130">
        <f>'kosten in EUR - Gemeente B'!M64</f>
        <v>0</v>
      </c>
      <c r="R71" s="130">
        <f>'kosten in EUR - Gemeente B'!N64</f>
        <v>0</v>
      </c>
      <c r="S71" s="131">
        <f t="shared" si="78"/>
        <v>0</v>
      </c>
      <c r="T71" s="130">
        <f>'kosten in EUR - Gemeente B'!P64</f>
        <v>10000</v>
      </c>
      <c r="U71" s="130">
        <f>'kosten in EUR - Gemeente B'!Q64</f>
        <v>10000</v>
      </c>
      <c r="V71" s="131">
        <f t="shared" si="79"/>
        <v>20000</v>
      </c>
      <c r="W71" s="131">
        <f>'kosten in EUR - Gemeente B'!S64</f>
        <v>0</v>
      </c>
      <c r="X71" s="132">
        <f t="shared" si="81"/>
        <v>20000</v>
      </c>
      <c r="Y71" s="133"/>
      <c r="Z71" s="133">
        <f t="shared" si="7"/>
        <v>0</v>
      </c>
    </row>
    <row r="72" spans="1:26" hidden="1" outlineLevel="1">
      <c r="A72" s="1"/>
      <c r="B72" s="17" t="str">
        <f>'Gemeente A'!B72</f>
        <v>Centraal collectioneren &amp; innovatiebijdragen</v>
      </c>
      <c r="C72" s="492">
        <f>'V en W uitsplitsing'!D65+'V en W uitsplitsing'!E65</f>
        <v>0</v>
      </c>
      <c r="D72" s="492">
        <f>'V en W uitsplitsing'!I65*(alg!$B$15+alg!$B$16)</f>
        <v>0</v>
      </c>
      <c r="E72" s="128"/>
      <c r="F72" s="129">
        <f>'kosten in EUR - Gemeente B'!B65</f>
        <v>0</v>
      </c>
      <c r="G72" s="130">
        <f>'kosten in EUR - Gemeente B'!C65</f>
        <v>0</v>
      </c>
      <c r="H72" s="130">
        <f>'kosten in EUR - Gemeente B'!D65</f>
        <v>0</v>
      </c>
      <c r="I72" s="130">
        <f>'kosten in EUR - Gemeente B'!E65</f>
        <v>0</v>
      </c>
      <c r="J72" s="130">
        <f>'kosten in EUR - Gemeente B'!F65</f>
        <v>0</v>
      </c>
      <c r="K72" s="131">
        <f t="shared" si="104"/>
        <v>0</v>
      </c>
      <c r="L72" s="129">
        <f>'kosten in EUR - Gemeente B'!H65</f>
        <v>0</v>
      </c>
      <c r="M72" s="130">
        <f>'kosten in EUR - Gemeente B'!I65</f>
        <v>0</v>
      </c>
      <c r="N72" s="130">
        <f>'kosten in EUR - Gemeente B'!J65</f>
        <v>0</v>
      </c>
      <c r="O72" s="131">
        <f t="shared" si="75"/>
        <v>0</v>
      </c>
      <c r="P72" s="129">
        <f>'kosten in EUR - Gemeente B'!L65</f>
        <v>0</v>
      </c>
      <c r="Q72" s="130">
        <f>'kosten in EUR - Gemeente B'!M65</f>
        <v>0</v>
      </c>
      <c r="R72" s="130">
        <f>'kosten in EUR - Gemeente B'!N65</f>
        <v>0</v>
      </c>
      <c r="S72" s="131">
        <f t="shared" si="78"/>
        <v>0</v>
      </c>
      <c r="T72" s="130">
        <f>'kosten in EUR - Gemeente B'!P65</f>
        <v>0</v>
      </c>
      <c r="U72" s="130">
        <f>'kosten in EUR - Gemeente B'!Q65</f>
        <v>0</v>
      </c>
      <c r="V72" s="131">
        <f t="shared" si="79"/>
        <v>0</v>
      </c>
      <c r="W72" s="131">
        <f>'kosten in EUR - Gemeente B'!S65</f>
        <v>0</v>
      </c>
      <c r="X72" s="132">
        <f t="shared" si="81"/>
        <v>0</v>
      </c>
      <c r="Y72" s="133"/>
      <c r="Z72" s="133">
        <f t="shared" si="7"/>
        <v>0</v>
      </c>
    </row>
    <row r="73" spans="1:26" hidden="1" outlineLevel="1">
      <c r="A73" s="1"/>
      <c r="B73" s="17" t="str">
        <f>'Gemeente A'!B73</f>
        <v>Overige media kosten</v>
      </c>
      <c r="C73" s="492">
        <f>'V en W uitsplitsing'!D66+'V en W uitsplitsing'!E66</f>
        <v>22000</v>
      </c>
      <c r="D73" s="492">
        <f>'V en W uitsplitsing'!I66*(alg!$B$15+alg!$B$16)</f>
        <v>13865.384615384617</v>
      </c>
      <c r="E73" s="128"/>
      <c r="F73" s="129">
        <f>'kosten in EUR - Gemeente B'!B66</f>
        <v>0</v>
      </c>
      <c r="G73" s="130">
        <f>'kosten in EUR - Gemeente B'!C66</f>
        <v>0</v>
      </c>
      <c r="H73" s="130">
        <f>'kosten in EUR - Gemeente B'!D66</f>
        <v>0</v>
      </c>
      <c r="I73" s="130">
        <f>'kosten in EUR - Gemeente B'!E66</f>
        <v>0</v>
      </c>
      <c r="J73" s="130">
        <f>'kosten in EUR - Gemeente B'!F66</f>
        <v>0</v>
      </c>
      <c r="K73" s="131">
        <f t="shared" si="104"/>
        <v>0</v>
      </c>
      <c r="L73" s="129">
        <f>'kosten in EUR - Gemeente B'!H66</f>
        <v>0</v>
      </c>
      <c r="M73" s="130">
        <f>'kosten in EUR - Gemeente B'!I66</f>
        <v>0</v>
      </c>
      <c r="N73" s="130">
        <f>'kosten in EUR - Gemeente B'!J66</f>
        <v>0</v>
      </c>
      <c r="O73" s="131">
        <f t="shared" si="75"/>
        <v>0</v>
      </c>
      <c r="P73" s="129">
        <f>'kosten in EUR - Gemeente B'!L66</f>
        <v>0</v>
      </c>
      <c r="Q73" s="130">
        <f>'kosten in EUR - Gemeente B'!M66</f>
        <v>0</v>
      </c>
      <c r="R73" s="130">
        <f>'kosten in EUR - Gemeente B'!N66</f>
        <v>0</v>
      </c>
      <c r="S73" s="131">
        <f t="shared" si="78"/>
        <v>0</v>
      </c>
      <c r="T73" s="130">
        <f>'kosten in EUR - Gemeente B'!P66</f>
        <v>0</v>
      </c>
      <c r="U73" s="130">
        <f>'kosten in EUR - Gemeente B'!Q66</f>
        <v>0</v>
      </c>
      <c r="V73" s="131">
        <f t="shared" si="79"/>
        <v>0</v>
      </c>
      <c r="W73" s="131">
        <f>'kosten in EUR - Gemeente B'!S66</f>
        <v>35865.384615384617</v>
      </c>
      <c r="X73" s="132">
        <f t="shared" si="81"/>
        <v>35865.384615384617</v>
      </c>
      <c r="Y73" s="133"/>
      <c r="Z73" s="133">
        <f t="shared" si="7"/>
        <v>0</v>
      </c>
    </row>
    <row r="74" spans="1:26" collapsed="1">
      <c r="A74" s="19" t="str">
        <f>'Gemeente A'!A74</f>
        <v>Collectie en media</v>
      </c>
      <c r="C74" s="136">
        <f>SUM(C69:C73)</f>
        <v>94500</v>
      </c>
      <c r="D74" s="136">
        <f>SUM(D69:D73)</f>
        <v>13865.384615384617</v>
      </c>
      <c r="E74" s="133"/>
      <c r="F74" s="134">
        <f>SUM(F69:F73)</f>
        <v>0</v>
      </c>
      <c r="G74" s="135">
        <f>SUM(G69:G73)</f>
        <v>0</v>
      </c>
      <c r="H74" s="135">
        <f>SUM(H69:H73)</f>
        <v>0</v>
      </c>
      <c r="I74" s="135">
        <f>SUM(I69:I73)</f>
        <v>0</v>
      </c>
      <c r="J74" s="135">
        <f>SUM(J69:J73)</f>
        <v>0</v>
      </c>
      <c r="K74" s="136">
        <f t="shared" si="73"/>
        <v>0</v>
      </c>
      <c r="L74" s="134">
        <f>SUM(L69:L73)</f>
        <v>0</v>
      </c>
      <c r="M74" s="135">
        <f>SUM(M69:M73)</f>
        <v>0</v>
      </c>
      <c r="N74" s="135">
        <f>SUM(N69:N73)</f>
        <v>0</v>
      </c>
      <c r="O74" s="136">
        <f t="shared" ref="O74:O87" si="105">SUM(L74:N74)</f>
        <v>0</v>
      </c>
      <c r="P74" s="134">
        <f>SUM(P69:P73)</f>
        <v>0</v>
      </c>
      <c r="Q74" s="135">
        <f>SUM(Q69:Q73)</f>
        <v>0</v>
      </c>
      <c r="R74" s="135">
        <f>SUM(R69:R73)</f>
        <v>0</v>
      </c>
      <c r="S74" s="136">
        <f t="shared" si="78"/>
        <v>0</v>
      </c>
      <c r="T74" s="135">
        <f>SUM(T69:T73)</f>
        <v>30000</v>
      </c>
      <c r="U74" s="135">
        <f>SUM(U69:U73)</f>
        <v>42500</v>
      </c>
      <c r="V74" s="136">
        <f t="shared" si="79"/>
        <v>72500</v>
      </c>
      <c r="W74" s="136">
        <f>SUM(W69:W73)</f>
        <v>35865.384615384617</v>
      </c>
      <c r="X74" s="137">
        <f t="shared" si="81"/>
        <v>108365.38461538462</v>
      </c>
      <c r="Y74" s="133"/>
      <c r="Z74" s="133">
        <f t="shared" si="7"/>
        <v>0</v>
      </c>
    </row>
    <row r="75" spans="1:26" hidden="1" outlineLevel="1">
      <c r="A75" s="1"/>
      <c r="B75" s="17" t="str">
        <f>'Gemeente A'!B75</f>
        <v>Kosten activiteiten</v>
      </c>
      <c r="C75" s="492">
        <f>'V en W uitsplitsing'!D68+'V en W uitsplitsing'!E68</f>
        <v>32500</v>
      </c>
      <c r="D75" s="492">
        <f>'V en W uitsplitsing'!I68*(alg!$B$15+alg!$B$16)</f>
        <v>4038.461538461539</v>
      </c>
      <c r="E75" s="128"/>
      <c r="F75" s="129">
        <f>'kosten in EUR - Gemeente B'!B68</f>
        <v>5000</v>
      </c>
      <c r="G75" s="130">
        <f>'kosten in EUR - Gemeente B'!C68</f>
        <v>5000</v>
      </c>
      <c r="H75" s="130">
        <f>'kosten in EUR - Gemeente B'!D68</f>
        <v>2500</v>
      </c>
      <c r="I75" s="130">
        <f>'kosten in EUR - Gemeente B'!E68</f>
        <v>2500</v>
      </c>
      <c r="J75" s="130">
        <f>'kosten in EUR - Gemeente B'!F68</f>
        <v>2500</v>
      </c>
      <c r="K75" s="131">
        <f t="shared" ref="K75:K76" si="106">SUM(F75:J75)</f>
        <v>17500</v>
      </c>
      <c r="L75" s="129">
        <f>'kosten in EUR - Gemeente B'!H68</f>
        <v>2500</v>
      </c>
      <c r="M75" s="130">
        <f>'kosten in EUR - Gemeente B'!I68</f>
        <v>2500</v>
      </c>
      <c r="N75" s="130">
        <f>'kosten in EUR - Gemeente B'!J68</f>
        <v>2500</v>
      </c>
      <c r="O75" s="131">
        <f t="shared" si="105"/>
        <v>7500</v>
      </c>
      <c r="P75" s="129">
        <f>'kosten in EUR - Gemeente B'!L68</f>
        <v>2500</v>
      </c>
      <c r="Q75" s="130">
        <f>'kosten in EUR - Gemeente B'!M68</f>
        <v>2500</v>
      </c>
      <c r="R75" s="130">
        <f>'kosten in EUR - Gemeente B'!N68</f>
        <v>2500</v>
      </c>
      <c r="S75" s="131">
        <f t="shared" si="78"/>
        <v>7500</v>
      </c>
      <c r="T75" s="130">
        <f>'kosten in EUR - Gemeente B'!P68</f>
        <v>0</v>
      </c>
      <c r="U75" s="130">
        <f>'kosten in EUR - Gemeente B'!Q68</f>
        <v>0</v>
      </c>
      <c r="V75" s="131">
        <f t="shared" si="79"/>
        <v>0</v>
      </c>
      <c r="W75" s="131">
        <f>'kosten in EUR - Gemeente B'!S68</f>
        <v>4038.461538461539</v>
      </c>
      <c r="X75" s="132">
        <f t="shared" si="81"/>
        <v>36538.461538461539</v>
      </c>
      <c r="Y75" s="133"/>
      <c r="Z75" s="133">
        <f t="shared" si="7"/>
        <v>0</v>
      </c>
    </row>
    <row r="76" spans="1:26" hidden="1" outlineLevel="1">
      <c r="A76" s="1"/>
      <c r="B76" s="17" t="str">
        <f>'Gemeente A'!B76</f>
        <v>Overige specifieke kosten</v>
      </c>
      <c r="C76" s="492">
        <f>'V en W uitsplitsing'!D69+'V en W uitsplitsing'!E69</f>
        <v>0</v>
      </c>
      <c r="D76" s="492">
        <f>'V en W uitsplitsing'!I69*(alg!$B$15+alg!$B$16)</f>
        <v>2692.3076923076928</v>
      </c>
      <c r="E76" s="128"/>
      <c r="F76" s="129">
        <f>'kosten in EUR - Gemeente B'!B69</f>
        <v>0</v>
      </c>
      <c r="G76" s="130">
        <f>'kosten in EUR - Gemeente B'!C69</f>
        <v>0</v>
      </c>
      <c r="H76" s="130">
        <f>'kosten in EUR - Gemeente B'!D69</f>
        <v>0</v>
      </c>
      <c r="I76" s="130">
        <f>'kosten in EUR - Gemeente B'!E69</f>
        <v>0</v>
      </c>
      <c r="J76" s="130">
        <f>'kosten in EUR - Gemeente B'!F69</f>
        <v>0</v>
      </c>
      <c r="K76" s="131">
        <f t="shared" si="106"/>
        <v>0</v>
      </c>
      <c r="L76" s="129">
        <f>'kosten in EUR - Gemeente B'!H69</f>
        <v>0</v>
      </c>
      <c r="M76" s="130">
        <f>'kosten in EUR - Gemeente B'!I69</f>
        <v>0</v>
      </c>
      <c r="N76" s="130">
        <f>'kosten in EUR - Gemeente B'!J69</f>
        <v>0</v>
      </c>
      <c r="O76" s="131">
        <f t="shared" si="105"/>
        <v>0</v>
      </c>
      <c r="P76" s="129">
        <f>'kosten in EUR - Gemeente B'!L69</f>
        <v>0</v>
      </c>
      <c r="Q76" s="130">
        <f>'kosten in EUR - Gemeente B'!M69</f>
        <v>0</v>
      </c>
      <c r="R76" s="130">
        <f>'kosten in EUR - Gemeente B'!N69</f>
        <v>0</v>
      </c>
      <c r="S76" s="131">
        <f t="shared" si="78"/>
        <v>0</v>
      </c>
      <c r="T76" s="130">
        <f>'kosten in EUR - Gemeente B'!P69</f>
        <v>0</v>
      </c>
      <c r="U76" s="130">
        <f>'kosten in EUR - Gemeente B'!Q69</f>
        <v>0</v>
      </c>
      <c r="V76" s="131">
        <f t="shared" si="79"/>
        <v>0</v>
      </c>
      <c r="W76" s="131">
        <f>'kosten in EUR - Gemeente B'!S69</f>
        <v>2692.3076923076928</v>
      </c>
      <c r="X76" s="132">
        <f t="shared" si="81"/>
        <v>2692.3076923076928</v>
      </c>
      <c r="Y76" s="133"/>
      <c r="Z76" s="133">
        <f t="shared" si="7"/>
        <v>0</v>
      </c>
    </row>
    <row r="77" spans="1:26" collapsed="1">
      <c r="A77" s="19" t="str">
        <f>'Gemeente A'!A77</f>
        <v>Specifieke kosten</v>
      </c>
      <c r="C77" s="136">
        <f>SUM(C75:C76)</f>
        <v>32500</v>
      </c>
      <c r="D77" s="136">
        <f>SUM(D75:D76)</f>
        <v>6730.7692307692323</v>
      </c>
      <c r="E77" s="133"/>
      <c r="F77" s="134">
        <f>SUM(F75:F76)</f>
        <v>5000</v>
      </c>
      <c r="G77" s="135">
        <f t="shared" ref="G77:J77" si="107">SUM(G75:G76)</f>
        <v>5000</v>
      </c>
      <c r="H77" s="135">
        <f t="shared" si="107"/>
        <v>2500</v>
      </c>
      <c r="I77" s="135">
        <f t="shared" ref="I77" si="108">SUM(I75:I76)</f>
        <v>2500</v>
      </c>
      <c r="J77" s="135">
        <f t="shared" si="107"/>
        <v>2500</v>
      </c>
      <c r="K77" s="136">
        <f t="shared" si="73"/>
        <v>17500</v>
      </c>
      <c r="L77" s="134">
        <f t="shared" ref="L77:N77" si="109">SUM(L75:L76)</f>
        <v>2500</v>
      </c>
      <c r="M77" s="135">
        <f t="shared" si="109"/>
        <v>2500</v>
      </c>
      <c r="N77" s="135">
        <f t="shared" si="109"/>
        <v>2500</v>
      </c>
      <c r="O77" s="136">
        <f t="shared" si="105"/>
        <v>7500</v>
      </c>
      <c r="P77" s="134">
        <f t="shared" ref="P77:U77" si="110">SUM(P75:P76)</f>
        <v>2500</v>
      </c>
      <c r="Q77" s="135">
        <f t="shared" si="110"/>
        <v>2500</v>
      </c>
      <c r="R77" s="135">
        <f t="shared" ref="R77" si="111">SUM(R75:R76)</f>
        <v>2500</v>
      </c>
      <c r="S77" s="136">
        <f t="shared" si="78"/>
        <v>7500</v>
      </c>
      <c r="T77" s="135">
        <f t="shared" si="110"/>
        <v>0</v>
      </c>
      <c r="U77" s="135">
        <f t="shared" si="110"/>
        <v>0</v>
      </c>
      <c r="V77" s="136">
        <f t="shared" si="79"/>
        <v>0</v>
      </c>
      <c r="W77" s="136">
        <f t="shared" ref="W77" si="112">SUM(W75:W76)</f>
        <v>6730.7692307692323</v>
      </c>
      <c r="X77" s="137">
        <f t="shared" si="81"/>
        <v>39230.769230769234</v>
      </c>
      <c r="Y77" s="133"/>
      <c r="Z77" s="133">
        <f t="shared" ref="Z77:Z99" si="113">X77-C77-D77</f>
        <v>0</v>
      </c>
    </row>
    <row r="78" spans="1:26">
      <c r="A78" s="19" t="str">
        <f>'Gemeente A'!A78</f>
        <v>Diverse kosten</v>
      </c>
      <c r="C78" s="136">
        <f>'V en W uitsplitsing'!D71+'V en W uitsplitsing'!E71</f>
        <v>0</v>
      </c>
      <c r="D78" s="492">
        <f>'V en W uitsplitsing'!I71*(alg!$B$15+alg!$B$16)</f>
        <v>403.84615384615392</v>
      </c>
      <c r="E78" s="133"/>
      <c r="F78" s="134">
        <f>'kosten in EUR - Gemeente B'!B71</f>
        <v>0</v>
      </c>
      <c r="G78" s="135">
        <f>'kosten in EUR - Gemeente B'!C71</f>
        <v>0</v>
      </c>
      <c r="H78" s="135">
        <f>'kosten in EUR - Gemeente B'!D71</f>
        <v>0</v>
      </c>
      <c r="I78" s="135">
        <f>'kosten in EUR - Gemeente B'!E71</f>
        <v>0</v>
      </c>
      <c r="J78" s="135">
        <f>'kosten in EUR - Gemeente B'!F71</f>
        <v>0</v>
      </c>
      <c r="K78" s="136">
        <f t="shared" ref="K78:K80" si="114">SUM(F78:J78)</f>
        <v>0</v>
      </c>
      <c r="L78" s="134">
        <f>'kosten in EUR - Gemeente B'!H71</f>
        <v>0</v>
      </c>
      <c r="M78" s="135">
        <f>'kosten in EUR - Gemeente B'!I71</f>
        <v>0</v>
      </c>
      <c r="N78" s="135">
        <f>'kosten in EUR - Gemeente B'!J71</f>
        <v>0</v>
      </c>
      <c r="O78" s="136">
        <f t="shared" si="105"/>
        <v>0</v>
      </c>
      <c r="P78" s="134">
        <f>'kosten in EUR - Gemeente B'!L71</f>
        <v>0</v>
      </c>
      <c r="Q78" s="135">
        <f>'kosten in EUR - Gemeente B'!M71</f>
        <v>0</v>
      </c>
      <c r="R78" s="135">
        <f>'kosten in EUR - Gemeente B'!N71</f>
        <v>0</v>
      </c>
      <c r="S78" s="136">
        <f t="shared" si="78"/>
        <v>0</v>
      </c>
      <c r="T78" s="135">
        <f>'kosten in EUR - Gemeente B'!P71</f>
        <v>0</v>
      </c>
      <c r="U78" s="135">
        <f>'kosten in EUR - Gemeente B'!Q71</f>
        <v>0</v>
      </c>
      <c r="V78" s="136">
        <f t="shared" si="79"/>
        <v>0</v>
      </c>
      <c r="W78" s="136">
        <f>'kosten in EUR - Gemeente B'!S71</f>
        <v>403.84615384615392</v>
      </c>
      <c r="X78" s="137">
        <f t="shared" si="81"/>
        <v>403.84615384615392</v>
      </c>
      <c r="Y78" s="133"/>
      <c r="Z78" s="133">
        <f t="shared" si="113"/>
        <v>0</v>
      </c>
    </row>
    <row r="79" spans="1:26" hidden="1" outlineLevel="1">
      <c r="A79" s="1"/>
      <c r="B79" s="17" t="str">
        <f>'Gemeente A'!B79</f>
        <v>Afschrijvingskosten</v>
      </c>
      <c r="C79" s="492">
        <f>'V en W uitsplitsing'!D72+'V en W uitsplitsing'!E72</f>
        <v>0</v>
      </c>
      <c r="D79" s="492">
        <f>'V en W uitsplitsing'!I72*(alg!$B$15+alg!$B$16)</f>
        <v>10769.230769230771</v>
      </c>
      <c r="E79" s="128"/>
      <c r="F79" s="129">
        <f>'kosten in EUR - Gemeente B'!B72</f>
        <v>0</v>
      </c>
      <c r="G79" s="130">
        <f>'kosten in EUR - Gemeente B'!C72</f>
        <v>0</v>
      </c>
      <c r="H79" s="130">
        <f>'kosten in EUR - Gemeente B'!D72</f>
        <v>0</v>
      </c>
      <c r="I79" s="130">
        <f>'kosten in EUR - Gemeente B'!E72</f>
        <v>0</v>
      </c>
      <c r="J79" s="130">
        <f>'kosten in EUR - Gemeente B'!F72</f>
        <v>0</v>
      </c>
      <c r="K79" s="131">
        <f t="shared" si="114"/>
        <v>0</v>
      </c>
      <c r="L79" s="129">
        <f>'kosten in EUR - Gemeente B'!H72</f>
        <v>0</v>
      </c>
      <c r="M79" s="130">
        <f>'kosten in EUR - Gemeente B'!I72</f>
        <v>0</v>
      </c>
      <c r="N79" s="130">
        <f>'kosten in EUR - Gemeente B'!J72</f>
        <v>0</v>
      </c>
      <c r="O79" s="131">
        <f t="shared" si="105"/>
        <v>0</v>
      </c>
      <c r="P79" s="129">
        <f>'kosten in EUR - Gemeente B'!L72</f>
        <v>0</v>
      </c>
      <c r="Q79" s="130">
        <f>'kosten in EUR - Gemeente B'!M72</f>
        <v>0</v>
      </c>
      <c r="R79" s="130">
        <f>'kosten in EUR - Gemeente B'!N72</f>
        <v>0</v>
      </c>
      <c r="S79" s="131">
        <f t="shared" si="78"/>
        <v>0</v>
      </c>
      <c r="T79" s="130">
        <f>'kosten in EUR - Gemeente B'!P72</f>
        <v>0</v>
      </c>
      <c r="U79" s="130">
        <f>'kosten in EUR - Gemeente B'!Q72</f>
        <v>0</v>
      </c>
      <c r="V79" s="131">
        <f t="shared" si="79"/>
        <v>0</v>
      </c>
      <c r="W79" s="131">
        <f>'kosten in EUR - Gemeente B'!S72</f>
        <v>10769.230769230771</v>
      </c>
      <c r="X79" s="132">
        <f t="shared" si="81"/>
        <v>10769.230769230771</v>
      </c>
      <c r="Y79" s="133"/>
      <c r="Z79" s="133">
        <f t="shared" si="113"/>
        <v>0</v>
      </c>
    </row>
    <row r="80" spans="1:26" hidden="1" outlineLevel="1">
      <c r="A80" s="1"/>
      <c r="B80" s="17" t="str">
        <f>'Gemeente A'!B80</f>
        <v>Bank- en rentekosten</v>
      </c>
      <c r="C80" s="492">
        <f>'V en W uitsplitsing'!D73+'V en W uitsplitsing'!E73</f>
        <v>0</v>
      </c>
      <c r="D80" s="492">
        <f>'V en W uitsplitsing'!I73*(alg!$B$15+alg!$B$16)</f>
        <v>1076.9230769230771</v>
      </c>
      <c r="E80" s="128"/>
      <c r="F80" s="129">
        <f>'kosten in EUR - Gemeente B'!B73</f>
        <v>0</v>
      </c>
      <c r="G80" s="130">
        <f>'kosten in EUR - Gemeente B'!C73</f>
        <v>0</v>
      </c>
      <c r="H80" s="130">
        <f>'kosten in EUR - Gemeente B'!D73</f>
        <v>0</v>
      </c>
      <c r="I80" s="130">
        <f>'kosten in EUR - Gemeente B'!E73</f>
        <v>0</v>
      </c>
      <c r="J80" s="130">
        <f>'kosten in EUR - Gemeente B'!F73</f>
        <v>0</v>
      </c>
      <c r="K80" s="131">
        <f t="shared" si="114"/>
        <v>0</v>
      </c>
      <c r="L80" s="129">
        <f>'kosten in EUR - Gemeente B'!H73</f>
        <v>0</v>
      </c>
      <c r="M80" s="130">
        <f>'kosten in EUR - Gemeente B'!I73</f>
        <v>0</v>
      </c>
      <c r="N80" s="130">
        <f>'kosten in EUR - Gemeente B'!J73</f>
        <v>0</v>
      </c>
      <c r="O80" s="131">
        <f t="shared" si="105"/>
        <v>0</v>
      </c>
      <c r="P80" s="129">
        <f>'kosten in EUR - Gemeente B'!L73</f>
        <v>0</v>
      </c>
      <c r="Q80" s="130">
        <f>'kosten in EUR - Gemeente B'!M73</f>
        <v>0</v>
      </c>
      <c r="R80" s="130">
        <f>'kosten in EUR - Gemeente B'!N73</f>
        <v>0</v>
      </c>
      <c r="S80" s="131">
        <f t="shared" si="78"/>
        <v>0</v>
      </c>
      <c r="T80" s="130">
        <f>'kosten in EUR - Gemeente B'!P73</f>
        <v>0</v>
      </c>
      <c r="U80" s="130">
        <f>'kosten in EUR - Gemeente B'!Q73</f>
        <v>0</v>
      </c>
      <c r="V80" s="131">
        <f t="shared" si="79"/>
        <v>0</v>
      </c>
      <c r="W80" s="131">
        <f>'kosten in EUR - Gemeente B'!S73</f>
        <v>1076.9230769230771</v>
      </c>
      <c r="X80" s="132">
        <f t="shared" si="81"/>
        <v>1076.9230769230771</v>
      </c>
      <c r="Y80" s="133"/>
      <c r="Z80" s="133">
        <f t="shared" si="113"/>
        <v>0</v>
      </c>
    </row>
    <row r="81" spans="1:26" collapsed="1">
      <c r="A81" s="19" t="str">
        <f>'Gemeente A'!A81</f>
        <v>Afschrijvingen en Rente</v>
      </c>
      <c r="C81" s="136">
        <f>SUM(C79:C80)</f>
        <v>0</v>
      </c>
      <c r="D81" s="136">
        <f>SUM(D79:D80)</f>
        <v>11846.153846153848</v>
      </c>
      <c r="E81" s="133"/>
      <c r="F81" s="134">
        <f>SUM(F79:F80)</f>
        <v>0</v>
      </c>
      <c r="G81" s="135">
        <f t="shared" ref="G81:J81" si="115">SUM(G79:G80)</f>
        <v>0</v>
      </c>
      <c r="H81" s="135">
        <f t="shared" si="115"/>
        <v>0</v>
      </c>
      <c r="I81" s="135">
        <f t="shared" ref="I81" si="116">SUM(I79:I80)</f>
        <v>0</v>
      </c>
      <c r="J81" s="135">
        <f t="shared" si="115"/>
        <v>0</v>
      </c>
      <c r="K81" s="136">
        <f t="shared" si="73"/>
        <v>0</v>
      </c>
      <c r="L81" s="134">
        <f t="shared" ref="L81:N81" si="117">SUM(L79:L80)</f>
        <v>0</v>
      </c>
      <c r="M81" s="135">
        <f t="shared" si="117"/>
        <v>0</v>
      </c>
      <c r="N81" s="135">
        <f t="shared" si="117"/>
        <v>0</v>
      </c>
      <c r="O81" s="136">
        <f t="shared" si="105"/>
        <v>0</v>
      </c>
      <c r="P81" s="134">
        <f t="shared" ref="P81:U81" si="118">SUM(P79:P80)</f>
        <v>0</v>
      </c>
      <c r="Q81" s="135">
        <f t="shared" si="118"/>
        <v>0</v>
      </c>
      <c r="R81" s="135">
        <f t="shared" ref="R81" si="119">SUM(R79:R80)</f>
        <v>0</v>
      </c>
      <c r="S81" s="136">
        <f t="shared" si="78"/>
        <v>0</v>
      </c>
      <c r="T81" s="135">
        <f t="shared" si="118"/>
        <v>0</v>
      </c>
      <c r="U81" s="135">
        <f t="shared" si="118"/>
        <v>0</v>
      </c>
      <c r="V81" s="136">
        <f t="shared" si="79"/>
        <v>0</v>
      </c>
      <c r="W81" s="136">
        <f t="shared" ref="W81" si="120">SUM(W79:W80)</f>
        <v>11846.153846153848</v>
      </c>
      <c r="X81" s="137">
        <f t="shared" si="81"/>
        <v>11846.153846153848</v>
      </c>
      <c r="Y81" s="133"/>
      <c r="Z81" s="133">
        <f t="shared" si="113"/>
        <v>0</v>
      </c>
    </row>
    <row r="82" spans="1:26" hidden="1" outlineLevel="1">
      <c r="A82" s="1"/>
      <c r="B82" s="17" t="str">
        <f>'Gemeente A'!B82</f>
        <v>Vrije Rubriek 1</v>
      </c>
      <c r="C82" s="492">
        <f>'V en W uitsplitsing'!D75+'V en W uitsplitsing'!E75</f>
        <v>0</v>
      </c>
      <c r="D82" s="492">
        <f>'V en W uitsplitsing'!I75*(alg!$B$15+alg!$B$16)</f>
        <v>0</v>
      </c>
      <c r="E82" s="128"/>
      <c r="F82" s="129">
        <f>'kosten in EUR - Gemeente B'!B75</f>
        <v>0</v>
      </c>
      <c r="G82" s="130">
        <f>'kosten in EUR - Gemeente B'!C75</f>
        <v>0</v>
      </c>
      <c r="H82" s="130">
        <f>'kosten in EUR - Gemeente B'!D75</f>
        <v>0</v>
      </c>
      <c r="I82" s="130">
        <f>'kosten in EUR - Gemeente B'!E75</f>
        <v>0</v>
      </c>
      <c r="J82" s="130">
        <f>'kosten in EUR - Gemeente B'!F75</f>
        <v>0</v>
      </c>
      <c r="K82" s="131">
        <f t="shared" ref="K82:K83" si="121">SUM(F82:J82)</f>
        <v>0</v>
      </c>
      <c r="L82" s="129">
        <f>'kosten in EUR - Gemeente B'!H75</f>
        <v>0</v>
      </c>
      <c r="M82" s="130">
        <f>'kosten in EUR - Gemeente B'!I75</f>
        <v>0</v>
      </c>
      <c r="N82" s="130">
        <f>'kosten in EUR - Gemeente B'!J75</f>
        <v>0</v>
      </c>
      <c r="O82" s="131">
        <f t="shared" si="105"/>
        <v>0</v>
      </c>
      <c r="P82" s="129">
        <f>'kosten in EUR - Gemeente B'!L75</f>
        <v>0</v>
      </c>
      <c r="Q82" s="130">
        <f>'kosten in EUR - Gemeente B'!M75</f>
        <v>0</v>
      </c>
      <c r="R82" s="130">
        <f>'kosten in EUR - Gemeente B'!N75</f>
        <v>0</v>
      </c>
      <c r="S82" s="131">
        <f t="shared" si="78"/>
        <v>0</v>
      </c>
      <c r="T82" s="130">
        <f>'kosten in EUR - Gemeente B'!P75</f>
        <v>0</v>
      </c>
      <c r="U82" s="130">
        <f>'kosten in EUR - Gemeente B'!Q75</f>
        <v>0</v>
      </c>
      <c r="V82" s="131">
        <f t="shared" si="79"/>
        <v>0</v>
      </c>
      <c r="W82" s="131">
        <f>'kosten in EUR - Gemeente B'!S75</f>
        <v>0</v>
      </c>
      <c r="X82" s="132">
        <f t="shared" si="81"/>
        <v>0</v>
      </c>
      <c r="Y82" s="133"/>
      <c r="Z82" s="133">
        <f t="shared" si="113"/>
        <v>0</v>
      </c>
    </row>
    <row r="83" spans="1:26" hidden="1" outlineLevel="1">
      <c r="A83" s="1"/>
      <c r="B83" s="17" t="str">
        <f>'Gemeente A'!B83</f>
        <v>Vrije Rubriek 1 overig</v>
      </c>
      <c r="C83" s="492">
        <f>'V en W uitsplitsing'!D76+'V en W uitsplitsing'!E76</f>
        <v>0</v>
      </c>
      <c r="D83" s="492">
        <f>'V en W uitsplitsing'!I76*(alg!$B$15+alg!$B$16)</f>
        <v>0</v>
      </c>
      <c r="E83" s="128"/>
      <c r="F83" s="129">
        <f>'kosten in EUR - Gemeente B'!B76</f>
        <v>0</v>
      </c>
      <c r="G83" s="130">
        <f>'kosten in EUR - Gemeente B'!C76</f>
        <v>0</v>
      </c>
      <c r="H83" s="130">
        <f>'kosten in EUR - Gemeente B'!D76</f>
        <v>0</v>
      </c>
      <c r="I83" s="130">
        <f>'kosten in EUR - Gemeente B'!E76</f>
        <v>0</v>
      </c>
      <c r="J83" s="130">
        <f>'kosten in EUR - Gemeente B'!F76</f>
        <v>0</v>
      </c>
      <c r="K83" s="131">
        <f t="shared" si="121"/>
        <v>0</v>
      </c>
      <c r="L83" s="129">
        <f>'kosten in EUR - Gemeente B'!H76</f>
        <v>0</v>
      </c>
      <c r="M83" s="130">
        <f>'kosten in EUR - Gemeente B'!I76</f>
        <v>0</v>
      </c>
      <c r="N83" s="130">
        <f>'kosten in EUR - Gemeente B'!J76</f>
        <v>0</v>
      </c>
      <c r="O83" s="131">
        <f t="shared" si="105"/>
        <v>0</v>
      </c>
      <c r="P83" s="129">
        <f>'kosten in EUR - Gemeente B'!L76</f>
        <v>0</v>
      </c>
      <c r="Q83" s="130">
        <f>'kosten in EUR - Gemeente B'!M76</f>
        <v>0</v>
      </c>
      <c r="R83" s="130">
        <f>'kosten in EUR - Gemeente B'!N76</f>
        <v>0</v>
      </c>
      <c r="S83" s="131">
        <f t="shared" si="78"/>
        <v>0</v>
      </c>
      <c r="T83" s="130">
        <f>'kosten in EUR - Gemeente B'!P76</f>
        <v>0</v>
      </c>
      <c r="U83" s="130">
        <f>'kosten in EUR - Gemeente B'!Q76</f>
        <v>0</v>
      </c>
      <c r="V83" s="131">
        <f t="shared" si="79"/>
        <v>0</v>
      </c>
      <c r="W83" s="131">
        <f>'kosten in EUR - Gemeente B'!S76</f>
        <v>0</v>
      </c>
      <c r="X83" s="132">
        <f t="shared" si="81"/>
        <v>0</v>
      </c>
      <c r="Y83" s="133"/>
      <c r="Z83" s="133">
        <f t="shared" si="113"/>
        <v>0</v>
      </c>
    </row>
    <row r="84" spans="1:26" collapsed="1">
      <c r="A84" s="19" t="str">
        <f>'Gemeente A'!A84</f>
        <v>Kosten Vrije Rubriek 1</v>
      </c>
      <c r="C84" s="136">
        <f>SUM(C82:C83)</f>
        <v>0</v>
      </c>
      <c r="D84" s="137">
        <f>SUM(D82:D83)</f>
        <v>0</v>
      </c>
      <c r="E84" s="133"/>
      <c r="F84" s="134">
        <f>SUM(F82:F83)</f>
        <v>0</v>
      </c>
      <c r="G84" s="135">
        <f t="shared" ref="G84:J84" si="122">SUM(G82:G83)</f>
        <v>0</v>
      </c>
      <c r="H84" s="135">
        <f t="shared" si="122"/>
        <v>0</v>
      </c>
      <c r="I84" s="135">
        <f t="shared" ref="I84" si="123">SUM(I82:I83)</f>
        <v>0</v>
      </c>
      <c r="J84" s="135">
        <f t="shared" si="122"/>
        <v>0</v>
      </c>
      <c r="K84" s="136">
        <f t="shared" si="73"/>
        <v>0</v>
      </c>
      <c r="L84" s="134">
        <f t="shared" ref="L84:N84" si="124">SUM(L82:L83)</f>
        <v>0</v>
      </c>
      <c r="M84" s="135">
        <f t="shared" si="124"/>
        <v>0</v>
      </c>
      <c r="N84" s="135">
        <f t="shared" si="124"/>
        <v>0</v>
      </c>
      <c r="O84" s="136">
        <f t="shared" si="105"/>
        <v>0</v>
      </c>
      <c r="P84" s="134">
        <f t="shared" ref="P84:U84" si="125">SUM(P82:P83)</f>
        <v>0</v>
      </c>
      <c r="Q84" s="135">
        <f t="shared" si="125"/>
        <v>0</v>
      </c>
      <c r="R84" s="135">
        <f t="shared" ref="R84" si="126">SUM(R82:R83)</f>
        <v>0</v>
      </c>
      <c r="S84" s="136">
        <f t="shared" si="78"/>
        <v>0</v>
      </c>
      <c r="T84" s="135">
        <f t="shared" si="125"/>
        <v>0</v>
      </c>
      <c r="U84" s="135">
        <f t="shared" si="125"/>
        <v>0</v>
      </c>
      <c r="V84" s="136">
        <f t="shared" si="79"/>
        <v>0</v>
      </c>
      <c r="W84" s="136">
        <f t="shared" ref="W84" si="127">SUM(W82:W83)</f>
        <v>0</v>
      </c>
      <c r="X84" s="137">
        <f t="shared" si="81"/>
        <v>0</v>
      </c>
      <c r="Y84" s="133"/>
      <c r="Z84" s="133">
        <f t="shared" si="113"/>
        <v>0</v>
      </c>
    </row>
    <row r="85" spans="1:26" hidden="1" outlineLevel="1">
      <c r="A85" s="1"/>
      <c r="B85" s="17" t="str">
        <f>'Gemeente A'!B85</f>
        <v>Vrije Rubriek 2</v>
      </c>
      <c r="C85" s="492">
        <f>'V en W uitsplitsing'!D78+'V en W uitsplitsing'!E78</f>
        <v>0</v>
      </c>
      <c r="D85" s="492">
        <f>'V en W uitsplitsing'!I78*(alg!$B$15+alg!$B$16)</f>
        <v>0</v>
      </c>
      <c r="E85" s="128"/>
      <c r="F85" s="129">
        <f>'kosten in EUR - Gemeente B'!B78</f>
        <v>0</v>
      </c>
      <c r="G85" s="130">
        <f>'kosten in EUR - Gemeente B'!C78</f>
        <v>0</v>
      </c>
      <c r="H85" s="130">
        <f>'kosten in EUR - Gemeente B'!D78</f>
        <v>0</v>
      </c>
      <c r="I85" s="130">
        <f>'kosten in EUR - Gemeente B'!E78</f>
        <v>0</v>
      </c>
      <c r="J85" s="130">
        <f>'kosten in EUR - Gemeente B'!F78</f>
        <v>0</v>
      </c>
      <c r="K85" s="131">
        <f t="shared" ref="K85:K86" si="128">SUM(F85:J85)</f>
        <v>0</v>
      </c>
      <c r="L85" s="129">
        <f>'kosten in EUR - Gemeente B'!H78</f>
        <v>0</v>
      </c>
      <c r="M85" s="130">
        <f>'kosten in EUR - Gemeente B'!I78</f>
        <v>0</v>
      </c>
      <c r="N85" s="130">
        <f>'kosten in EUR - Gemeente B'!J78</f>
        <v>0</v>
      </c>
      <c r="O85" s="131">
        <f t="shared" si="105"/>
        <v>0</v>
      </c>
      <c r="P85" s="129">
        <f>'kosten in EUR - Gemeente B'!L78</f>
        <v>0</v>
      </c>
      <c r="Q85" s="130">
        <f>'kosten in EUR - Gemeente B'!M78</f>
        <v>0</v>
      </c>
      <c r="R85" s="130">
        <f>'kosten in EUR - Gemeente B'!N78</f>
        <v>0</v>
      </c>
      <c r="S85" s="131">
        <f t="shared" si="78"/>
        <v>0</v>
      </c>
      <c r="T85" s="130">
        <f>'kosten in EUR - Gemeente B'!P78</f>
        <v>0</v>
      </c>
      <c r="U85" s="130">
        <f>'kosten in EUR - Gemeente B'!Q78</f>
        <v>0</v>
      </c>
      <c r="V85" s="131">
        <f t="shared" si="79"/>
        <v>0</v>
      </c>
      <c r="W85" s="131">
        <f>'kosten in EUR - Gemeente B'!S78</f>
        <v>0</v>
      </c>
      <c r="X85" s="132">
        <f t="shared" si="81"/>
        <v>0</v>
      </c>
      <c r="Y85" s="133"/>
      <c r="Z85" s="133">
        <f t="shared" si="113"/>
        <v>0</v>
      </c>
    </row>
    <row r="86" spans="1:26" hidden="1" outlineLevel="1">
      <c r="A86" s="1"/>
      <c r="B86" s="17" t="str">
        <f>'Gemeente A'!B86</f>
        <v>Vrije Rubriek 2 overig</v>
      </c>
      <c r="C86" s="492">
        <f>'V en W uitsplitsing'!D79+'V en W uitsplitsing'!E79</f>
        <v>0</v>
      </c>
      <c r="D86" s="492">
        <f>'V en W uitsplitsing'!I79*(alg!$B$15+alg!$B$16)</f>
        <v>0</v>
      </c>
      <c r="E86" s="128"/>
      <c r="F86" s="129">
        <f>'kosten in EUR - Gemeente B'!B79</f>
        <v>0</v>
      </c>
      <c r="G86" s="130">
        <f>'kosten in EUR - Gemeente B'!C79</f>
        <v>0</v>
      </c>
      <c r="H86" s="130">
        <f>'kosten in EUR - Gemeente B'!D79</f>
        <v>0</v>
      </c>
      <c r="I86" s="130">
        <f>'kosten in EUR - Gemeente B'!E79</f>
        <v>0</v>
      </c>
      <c r="J86" s="130">
        <f>'kosten in EUR - Gemeente B'!F79</f>
        <v>0</v>
      </c>
      <c r="K86" s="131">
        <f t="shared" si="128"/>
        <v>0</v>
      </c>
      <c r="L86" s="129">
        <f>'kosten in EUR - Gemeente B'!H79</f>
        <v>0</v>
      </c>
      <c r="M86" s="130">
        <f>'kosten in EUR - Gemeente B'!I79</f>
        <v>0</v>
      </c>
      <c r="N86" s="130">
        <f>'kosten in EUR - Gemeente B'!J79</f>
        <v>0</v>
      </c>
      <c r="O86" s="131">
        <f t="shared" si="105"/>
        <v>0</v>
      </c>
      <c r="P86" s="129">
        <f>'kosten in EUR - Gemeente B'!L79</f>
        <v>0</v>
      </c>
      <c r="Q86" s="130">
        <f>'kosten in EUR - Gemeente B'!M79</f>
        <v>0</v>
      </c>
      <c r="R86" s="130">
        <f>'kosten in EUR - Gemeente B'!N79</f>
        <v>0</v>
      </c>
      <c r="S86" s="131">
        <f t="shared" si="78"/>
        <v>0</v>
      </c>
      <c r="T86" s="130">
        <f>'kosten in EUR - Gemeente B'!P79</f>
        <v>0</v>
      </c>
      <c r="U86" s="130">
        <f>'kosten in EUR - Gemeente B'!Q79</f>
        <v>0</v>
      </c>
      <c r="V86" s="131">
        <f t="shared" si="79"/>
        <v>0</v>
      </c>
      <c r="W86" s="131">
        <f>'kosten in EUR - Gemeente B'!S79</f>
        <v>0</v>
      </c>
      <c r="X86" s="132">
        <f t="shared" si="81"/>
        <v>0</v>
      </c>
      <c r="Y86" s="133"/>
      <c r="Z86" s="133">
        <f t="shared" si="113"/>
        <v>0</v>
      </c>
    </row>
    <row r="87" spans="1:26" collapsed="1">
      <c r="A87" s="19" t="str">
        <f>'Gemeente A'!A87</f>
        <v>Kosten Vrije Rubriek 2</v>
      </c>
      <c r="C87" s="136">
        <f>SUM(C85:C86)</f>
        <v>0</v>
      </c>
      <c r="D87" s="137">
        <f>SUM(D85:D86)</f>
        <v>0</v>
      </c>
      <c r="E87" s="133"/>
      <c r="F87" s="134">
        <f>SUM(F85:F86)</f>
        <v>0</v>
      </c>
      <c r="G87" s="135">
        <f t="shared" ref="G87:J87" si="129">SUM(G85:G86)</f>
        <v>0</v>
      </c>
      <c r="H87" s="135">
        <f t="shared" si="129"/>
        <v>0</v>
      </c>
      <c r="I87" s="135">
        <f t="shared" ref="I87" si="130">SUM(I85:I86)</f>
        <v>0</v>
      </c>
      <c r="J87" s="135">
        <f t="shared" si="129"/>
        <v>0</v>
      </c>
      <c r="K87" s="136">
        <f t="shared" ref="K87" si="131">SUM(F87:J87)</f>
        <v>0</v>
      </c>
      <c r="L87" s="134">
        <f t="shared" ref="L87:N87" si="132">SUM(L85:L86)</f>
        <v>0</v>
      </c>
      <c r="M87" s="135">
        <f t="shared" si="132"/>
        <v>0</v>
      </c>
      <c r="N87" s="135">
        <f t="shared" si="132"/>
        <v>0</v>
      </c>
      <c r="O87" s="136">
        <f t="shared" si="105"/>
        <v>0</v>
      </c>
      <c r="P87" s="134">
        <f t="shared" ref="P87:R87" si="133">SUM(P85:P86)</f>
        <v>0</v>
      </c>
      <c r="Q87" s="135">
        <f t="shared" si="133"/>
        <v>0</v>
      </c>
      <c r="R87" s="135">
        <f t="shared" si="133"/>
        <v>0</v>
      </c>
      <c r="S87" s="136">
        <f t="shared" ref="S87" si="134">SUM(P87:R87)</f>
        <v>0</v>
      </c>
      <c r="T87" s="135">
        <f t="shared" ref="T87:U87" si="135">SUM(T85:T86)</f>
        <v>0</v>
      </c>
      <c r="U87" s="135">
        <f t="shared" si="135"/>
        <v>0</v>
      </c>
      <c r="V87" s="136">
        <f t="shared" ref="V87" si="136">SUM(T87:U87)</f>
        <v>0</v>
      </c>
      <c r="W87" s="136">
        <f t="shared" ref="W87" si="137">SUM(W85:W86)</f>
        <v>0</v>
      </c>
      <c r="X87" s="137">
        <f t="shared" si="81"/>
        <v>0</v>
      </c>
      <c r="Y87" s="133"/>
      <c r="Z87" s="133">
        <f t="shared" si="113"/>
        <v>0</v>
      </c>
    </row>
    <row r="88" spans="1:26">
      <c r="A88" s="1"/>
      <c r="C88" s="137"/>
      <c r="D88" s="137"/>
      <c r="E88" s="133"/>
      <c r="F88" s="145"/>
      <c r="G88" s="146"/>
      <c r="H88" s="146"/>
      <c r="I88" s="146"/>
      <c r="J88" s="146"/>
      <c r="K88" s="147"/>
      <c r="L88" s="145"/>
      <c r="M88" s="146"/>
      <c r="N88" s="146"/>
      <c r="O88" s="147"/>
      <c r="P88" s="145"/>
      <c r="Q88" s="146"/>
      <c r="R88" s="146"/>
      <c r="S88" s="147"/>
      <c r="T88" s="146"/>
      <c r="U88" s="146"/>
      <c r="V88" s="147"/>
      <c r="W88" s="147"/>
      <c r="X88" s="148"/>
      <c r="Y88" s="133"/>
      <c r="Z88" s="133">
        <f t="shared" si="113"/>
        <v>0</v>
      </c>
    </row>
    <row r="89" spans="1:26" ht="13.5" thickBot="1">
      <c r="A89" s="126"/>
      <c r="B89" s="127" t="s">
        <v>49</v>
      </c>
      <c r="C89" s="144">
        <f>C43+C52+C57+C62+C63+C68+C74+C77+C78+C81+C84+C87</f>
        <v>825962.18483199994</v>
      </c>
      <c r="D89" s="144">
        <f>D43+D52+D57+D62+D63+D68+D74+D77+D78+D81+D84+D87</f>
        <v>121692.3076923077</v>
      </c>
      <c r="E89" s="143"/>
      <c r="F89" s="141">
        <f>F43+F52+F57+F62+F63+F68+F74+F77+F78+F81+F84+F87</f>
        <v>25384.417663999997</v>
      </c>
      <c r="G89" s="142">
        <f t="shared" ref="G89:W89" si="138">G43+G52+G57+G62+G63+G68+G74+G77+G78+G81+G84+G87</f>
        <v>24838.317823999998</v>
      </c>
      <c r="H89" s="142">
        <f t="shared" si="138"/>
        <v>21355.338111999998</v>
      </c>
      <c r="I89" s="142">
        <f t="shared" si="138"/>
        <v>21539.646807999998</v>
      </c>
      <c r="J89" s="142">
        <f t="shared" si="138"/>
        <v>25610.572887999999</v>
      </c>
      <c r="K89" s="144">
        <f t="shared" si="138"/>
        <v>118728.29329599999</v>
      </c>
      <c r="L89" s="141">
        <f t="shared" si="138"/>
        <v>27352.507263999996</v>
      </c>
      <c r="M89" s="142">
        <f t="shared" si="138"/>
        <v>26096.477631999998</v>
      </c>
      <c r="N89" s="142">
        <f t="shared" si="138"/>
        <v>26096.477631999998</v>
      </c>
      <c r="O89" s="144">
        <f t="shared" si="138"/>
        <v>79545.462527999989</v>
      </c>
      <c r="P89" s="141">
        <f t="shared" si="138"/>
        <v>26182.116016</v>
      </c>
      <c r="Q89" s="142">
        <f t="shared" si="138"/>
        <v>25103.568832000001</v>
      </c>
      <c r="R89" s="142">
        <f t="shared" si="138"/>
        <v>25014.827608</v>
      </c>
      <c r="S89" s="144">
        <f t="shared" si="138"/>
        <v>76300.512455999997</v>
      </c>
      <c r="T89" s="142">
        <f t="shared" si="138"/>
        <v>79675.227264000001</v>
      </c>
      <c r="U89" s="142">
        <f t="shared" si="138"/>
        <v>92175.227264000001</v>
      </c>
      <c r="V89" s="144">
        <f t="shared" si="138"/>
        <v>171850.454528</v>
      </c>
      <c r="W89" s="144">
        <f t="shared" si="138"/>
        <v>501229.76971630775</v>
      </c>
      <c r="X89" s="144">
        <f t="shared" si="81"/>
        <v>947654.49252430769</v>
      </c>
      <c r="Y89" s="133"/>
      <c r="Z89" s="133">
        <f t="shared" si="113"/>
        <v>0</v>
      </c>
    </row>
    <row r="90" spans="1:26" ht="13.5" thickTop="1">
      <c r="C90" s="492"/>
      <c r="D90" s="492"/>
      <c r="E90" s="133"/>
      <c r="F90" s="145"/>
      <c r="G90" s="146"/>
      <c r="H90" s="146"/>
      <c r="I90" s="146"/>
      <c r="J90" s="146"/>
      <c r="K90" s="147"/>
      <c r="L90" s="145"/>
      <c r="M90" s="146"/>
      <c r="N90" s="146"/>
      <c r="O90" s="147"/>
      <c r="P90" s="145"/>
      <c r="Q90" s="146"/>
      <c r="R90" s="146"/>
      <c r="S90" s="147"/>
      <c r="T90" s="146"/>
      <c r="U90" s="146"/>
      <c r="V90" s="147"/>
      <c r="W90" s="147"/>
      <c r="X90" s="147"/>
      <c r="Y90" s="133"/>
      <c r="Z90" s="133">
        <f t="shared" si="113"/>
        <v>0</v>
      </c>
    </row>
    <row r="91" spans="1:26">
      <c r="A91" s="19" t="s">
        <v>50</v>
      </c>
      <c r="C91" s="137">
        <v>0</v>
      </c>
      <c r="D91" s="136">
        <v>0</v>
      </c>
      <c r="E91" s="155"/>
      <c r="F91" s="134">
        <f>'kosten in EUR - Gemeente B'!B84</f>
        <v>28500.719539185186</v>
      </c>
      <c r="G91" s="135">
        <f>'kosten in EUR - Gemeente B'!C84</f>
        <v>27887.578099966471</v>
      </c>
      <c r="H91" s="135">
        <f>'kosten in EUR - Gemeente B'!D84</f>
        <v>23977.012600834918</v>
      </c>
      <c r="I91" s="135">
        <f>'kosten in EUR - Gemeente B'!E84</f>
        <v>24183.947836571235</v>
      </c>
      <c r="J91" s="135">
        <f>'kosten in EUR - Gemeente B'!F84</f>
        <v>28754.638565292556</v>
      </c>
      <c r="K91" s="136">
        <f t="shared" ref="K91" si="139">SUM(F91:J91)</f>
        <v>133303.89664185036</v>
      </c>
      <c r="L91" s="134">
        <f>'kosten in EUR - Gemeente B'!H84</f>
        <v>30710.420406073154</v>
      </c>
      <c r="M91" s="135">
        <f>'kosten in EUR - Gemeente B'!I84</f>
        <v>29300.195095870116</v>
      </c>
      <c r="N91" s="135">
        <f>'kosten in EUR - Gemeente B'!J84</f>
        <v>29300.195095870116</v>
      </c>
      <c r="O91" s="136">
        <f>SUM(L91:N91)</f>
        <v>89310.810597813383</v>
      </c>
      <c r="P91" s="134">
        <f>'kosten in EUR - Gemeente B'!L84</f>
        <v>29396.346821565781</v>
      </c>
      <c r="Q91" s="135">
        <f>'kosten in EUR - Gemeente B'!M84</f>
        <v>28185.392479108821</v>
      </c>
      <c r="R91" s="135">
        <f>'kosten in EUR - Gemeente B'!N84</f>
        <v>28085.756995235777</v>
      </c>
      <c r="S91" s="136">
        <f t="shared" ref="S91" si="140">SUM(P91:R91)</f>
        <v>85667.496295910372</v>
      </c>
      <c r="T91" s="135">
        <f>'kosten in EUR - Gemeente B'!P84</f>
        <v>89456.505819022161</v>
      </c>
      <c r="U91" s="135">
        <f>'kosten in EUR - Gemeente B'!Q84</f>
        <v>103491.06036171153</v>
      </c>
      <c r="V91" s="136">
        <f t="shared" ref="V91" si="141">SUM(T91:U91)</f>
        <v>192947.56618073367</v>
      </c>
      <c r="W91" s="136">
        <f>'kosten in EUR - Gemeente B'!S84</f>
        <v>-501229.76971630775</v>
      </c>
      <c r="X91" s="137">
        <f t="shared" ref="X91" si="142">K91+O91+V91+S91+W91</f>
        <v>0</v>
      </c>
      <c r="Y91" s="155"/>
      <c r="Z91" s="133">
        <f t="shared" si="113"/>
        <v>0</v>
      </c>
    </row>
    <row r="92" spans="1:26" ht="13.5" thickBot="1">
      <c r="A92" s="1"/>
      <c r="C92" s="137"/>
      <c r="D92" s="137"/>
      <c r="E92" s="133"/>
      <c r="F92" s="145"/>
      <c r="G92" s="146"/>
      <c r="H92" s="146"/>
      <c r="I92" s="146"/>
      <c r="J92" s="146"/>
      <c r="K92" s="147"/>
      <c r="L92" s="145"/>
      <c r="M92" s="146"/>
      <c r="N92" s="146"/>
      <c r="O92" s="147"/>
      <c r="P92" s="145"/>
      <c r="Q92" s="146"/>
      <c r="R92" s="146"/>
      <c r="S92" s="147"/>
      <c r="T92" s="146"/>
      <c r="U92" s="146"/>
      <c r="V92" s="147"/>
      <c r="W92" s="147"/>
      <c r="X92" s="148"/>
      <c r="Y92" s="133"/>
      <c r="Z92" s="133">
        <f t="shared" si="113"/>
        <v>0</v>
      </c>
    </row>
    <row r="93" spans="1:26" s="1" customFormat="1" ht="13.5" thickBot="1">
      <c r="A93" s="454"/>
      <c r="B93" s="455" t="s">
        <v>51</v>
      </c>
      <c r="C93" s="458">
        <f>C89+C91</f>
        <v>825962.18483199994</v>
      </c>
      <c r="D93" s="458">
        <f>D89+D91</f>
        <v>121692.3076923077</v>
      </c>
      <c r="E93" s="457"/>
      <c r="F93" s="456">
        <f>SUM(F89:F92)</f>
        <v>53885.137203185179</v>
      </c>
      <c r="G93" s="457">
        <f t="shared" ref="G93:W93" si="143">SUM(G89:G92)</f>
        <v>52725.895923966469</v>
      </c>
      <c r="H93" s="457">
        <f t="shared" si="143"/>
        <v>45332.350712834916</v>
      </c>
      <c r="I93" s="457">
        <f t="shared" si="143"/>
        <v>45723.594644571232</v>
      </c>
      <c r="J93" s="457">
        <f t="shared" si="143"/>
        <v>54365.211453292555</v>
      </c>
      <c r="K93" s="458">
        <f t="shared" si="143"/>
        <v>252032.18993785034</v>
      </c>
      <c r="L93" s="456">
        <f t="shared" si="143"/>
        <v>58062.92767007315</v>
      </c>
      <c r="M93" s="457">
        <f t="shared" si="143"/>
        <v>55396.672727870115</v>
      </c>
      <c r="N93" s="457">
        <f t="shared" si="143"/>
        <v>55396.672727870115</v>
      </c>
      <c r="O93" s="458">
        <f t="shared" si="143"/>
        <v>168856.27312581337</v>
      </c>
      <c r="P93" s="456">
        <f t="shared" si="143"/>
        <v>55578.462837565778</v>
      </c>
      <c r="Q93" s="457">
        <f t="shared" si="143"/>
        <v>53288.961311108826</v>
      </c>
      <c r="R93" s="457">
        <f t="shared" si="143"/>
        <v>53100.58460323578</v>
      </c>
      <c r="S93" s="458">
        <f t="shared" si="143"/>
        <v>161968.00875191035</v>
      </c>
      <c r="T93" s="457">
        <f t="shared" si="143"/>
        <v>169131.73308302218</v>
      </c>
      <c r="U93" s="457">
        <f t="shared" si="143"/>
        <v>195666.28762571153</v>
      </c>
      <c r="V93" s="458">
        <f t="shared" si="143"/>
        <v>364798.0207087337</v>
      </c>
      <c r="W93" s="458">
        <f t="shared" si="143"/>
        <v>0</v>
      </c>
      <c r="X93" s="458">
        <f>K93+O93+V93+S93+W93</f>
        <v>947654.49252430769</v>
      </c>
      <c r="Y93" s="342"/>
      <c r="Z93" s="133">
        <f t="shared" si="113"/>
        <v>0</v>
      </c>
    </row>
    <row r="94" spans="1:26" ht="13.5" thickBot="1">
      <c r="C94" s="494"/>
      <c r="D94" s="494"/>
      <c r="E94" s="133"/>
      <c r="F94" s="149"/>
      <c r="G94" s="150"/>
      <c r="H94" s="150"/>
      <c r="I94" s="150"/>
      <c r="J94" s="150"/>
      <c r="K94" s="148"/>
      <c r="L94" s="149"/>
      <c r="M94" s="150"/>
      <c r="N94" s="150"/>
      <c r="O94" s="148"/>
      <c r="P94" s="149"/>
      <c r="Q94" s="150"/>
      <c r="R94" s="150"/>
      <c r="S94" s="148"/>
      <c r="T94" s="150"/>
      <c r="U94" s="150"/>
      <c r="V94" s="148"/>
      <c r="W94" s="148"/>
      <c r="X94" s="148"/>
      <c r="Y94" s="133"/>
      <c r="Z94" s="133">
        <f t="shared" si="113"/>
        <v>0</v>
      </c>
    </row>
    <row r="95" spans="1:26">
      <c r="A95" s="160" t="s">
        <v>52</v>
      </c>
      <c r="B95" s="161"/>
      <c r="C95" s="166">
        <f>C36-C93</f>
        <v>124037.81516800006</v>
      </c>
      <c r="D95" s="166">
        <f>D36-D93</f>
        <v>-121692.3076923077</v>
      </c>
      <c r="E95" s="163"/>
      <c r="F95" s="164">
        <f>F36-F93</f>
        <v>-36385.137203185179</v>
      </c>
      <c r="G95" s="162">
        <f t="shared" ref="G95:W95" si="144">G36-G93</f>
        <v>-35225.895923966469</v>
      </c>
      <c r="H95" s="162">
        <f t="shared" si="144"/>
        <v>-27832.350712834916</v>
      </c>
      <c r="I95" s="162">
        <f t="shared" si="144"/>
        <v>-28223.594644571232</v>
      </c>
      <c r="J95" s="162">
        <f t="shared" si="144"/>
        <v>-36865.211453292555</v>
      </c>
      <c r="K95" s="165">
        <f t="shared" si="144"/>
        <v>-164532.18993785034</v>
      </c>
      <c r="L95" s="164">
        <f t="shared" si="144"/>
        <v>-35562.92767007315</v>
      </c>
      <c r="M95" s="162">
        <f t="shared" si="144"/>
        <v>-32896.672727870115</v>
      </c>
      <c r="N95" s="162">
        <f t="shared" si="144"/>
        <v>-37896.672727870115</v>
      </c>
      <c r="O95" s="165">
        <f t="shared" si="144"/>
        <v>-106356.27312581337</v>
      </c>
      <c r="P95" s="164">
        <f t="shared" si="144"/>
        <v>-35578.462837565778</v>
      </c>
      <c r="Q95" s="162">
        <f t="shared" si="144"/>
        <v>-33288.961311108826</v>
      </c>
      <c r="R95" s="162">
        <f t="shared" si="144"/>
        <v>-33100.58460323578</v>
      </c>
      <c r="S95" s="165">
        <f t="shared" si="144"/>
        <v>-101968.00875191035</v>
      </c>
      <c r="T95" s="162">
        <f t="shared" si="144"/>
        <v>-169131.73308302218</v>
      </c>
      <c r="U95" s="162">
        <f t="shared" si="144"/>
        <v>-90666.287625711528</v>
      </c>
      <c r="V95" s="165">
        <f t="shared" si="144"/>
        <v>-259798.0207087337</v>
      </c>
      <c r="W95" s="165">
        <f t="shared" si="144"/>
        <v>635000</v>
      </c>
      <c r="X95" s="166">
        <f t="shared" si="81"/>
        <v>2345.5074756923132</v>
      </c>
      <c r="Y95" s="150"/>
      <c r="Z95" s="133">
        <f t="shared" si="113"/>
        <v>0</v>
      </c>
    </row>
    <row r="96" spans="1:26">
      <c r="A96" s="1"/>
      <c r="C96" s="137"/>
      <c r="D96" s="137"/>
      <c r="E96" s="150"/>
      <c r="F96" s="134"/>
      <c r="G96" s="135"/>
      <c r="H96" s="135"/>
      <c r="I96" s="135"/>
      <c r="J96" s="135"/>
      <c r="K96" s="136"/>
      <c r="L96" s="134"/>
      <c r="M96" s="135"/>
      <c r="N96" s="135"/>
      <c r="O96" s="136"/>
      <c r="P96" s="134"/>
      <c r="Q96" s="135"/>
      <c r="R96" s="135"/>
      <c r="S96" s="136"/>
      <c r="T96" s="135"/>
      <c r="U96" s="135"/>
      <c r="V96" s="136"/>
      <c r="W96" s="136"/>
      <c r="X96" s="137"/>
      <c r="Y96" s="150"/>
      <c r="Z96" s="133">
        <f t="shared" si="113"/>
        <v>0</v>
      </c>
    </row>
    <row r="97" spans="1:26">
      <c r="A97" s="19" t="s">
        <v>53</v>
      </c>
      <c r="C97" s="137">
        <v>0</v>
      </c>
      <c r="D97" s="136">
        <v>0</v>
      </c>
      <c r="E97" s="155"/>
      <c r="F97" s="134">
        <f>'kosten in EUR - Gemeente B'!B86</f>
        <v>36107.106961395963</v>
      </c>
      <c r="G97" s="135">
        <f>'kosten in EUR - Gemeente B'!C86</f>
        <v>35330.327852437113</v>
      </c>
      <c r="H97" s="135">
        <f>'kosten in EUR - Gemeente B'!D86</f>
        <v>30376.094800090654</v>
      </c>
      <c r="I97" s="135">
        <f>'kosten in EUR - Gemeente B'!E86</f>
        <v>30638.257749364268</v>
      </c>
      <c r="J97" s="135">
        <f>'kosten in EUR - Gemeente B'!F86</f>
        <v>36428.792925239337</v>
      </c>
      <c r="K97" s="136">
        <f>SUM(F97:J97)</f>
        <v>168880.58028852733</v>
      </c>
      <c r="L97" s="134">
        <f>'kosten in EUR - Gemeente B'!H86</f>
        <v>38906.541742111483</v>
      </c>
      <c r="M97" s="135">
        <f>'kosten in EUR - Gemeente B'!I86</f>
        <v>37119.949791506129</v>
      </c>
      <c r="N97" s="135">
        <f>'kosten in EUR - Gemeente B'!J86</f>
        <v>37119.949791506129</v>
      </c>
      <c r="O97" s="136">
        <f>SUM(L97:N97)</f>
        <v>113146.44132512374</v>
      </c>
      <c r="P97" s="134">
        <f>'kosten in EUR - Gemeente B'!L86</f>
        <v>37241.762879047405</v>
      </c>
      <c r="Q97" s="135">
        <f>'kosten in EUR - Gemeente B'!M86</f>
        <v>35707.62413885368</v>
      </c>
      <c r="R97" s="135">
        <f>'kosten in EUR - Gemeente B'!N86</f>
        <v>35581.397533647862</v>
      </c>
      <c r="S97" s="136">
        <f>SUM(P97:R97)</f>
        <v>108530.78455154895</v>
      </c>
      <c r="T97" s="135">
        <f>'kosten in EUR - Gemeente B'!P86</f>
        <v>113331.02027684869</v>
      </c>
      <c r="U97" s="135">
        <f>'kosten in EUR - Gemeente B'!Q86</f>
        <v>131111.17355795135</v>
      </c>
      <c r="V97" s="136">
        <f>SUM(T97:U97)</f>
        <v>244442.19383480004</v>
      </c>
      <c r="W97" s="136">
        <f>'kosten in EUR - Gemeente B'!S86</f>
        <v>-635000</v>
      </c>
      <c r="X97" s="137">
        <f t="shared" si="81"/>
        <v>0</v>
      </c>
      <c r="Y97" s="155"/>
      <c r="Z97" s="133">
        <f t="shared" si="113"/>
        <v>0</v>
      </c>
    </row>
    <row r="98" spans="1:26" ht="13.5" thickBot="1">
      <c r="A98" s="1"/>
      <c r="C98" s="137"/>
      <c r="D98" s="137"/>
      <c r="E98" s="133"/>
      <c r="F98" s="145"/>
      <c r="G98" s="146"/>
      <c r="H98" s="146"/>
      <c r="I98" s="146"/>
      <c r="J98" s="146"/>
      <c r="K98" s="147"/>
      <c r="L98" s="145"/>
      <c r="M98" s="146"/>
      <c r="N98" s="146"/>
      <c r="O98" s="147"/>
      <c r="P98" s="145"/>
      <c r="Q98" s="146"/>
      <c r="R98" s="146"/>
      <c r="S98" s="147"/>
      <c r="T98" s="146"/>
      <c r="U98" s="146"/>
      <c r="V98" s="147"/>
      <c r="W98" s="147"/>
      <c r="X98" s="148"/>
      <c r="Y98" s="133"/>
      <c r="Z98" s="133">
        <f t="shared" si="113"/>
        <v>0</v>
      </c>
    </row>
    <row r="99" spans="1:26" ht="13.5" thickBot="1">
      <c r="A99" s="124" t="s">
        <v>54</v>
      </c>
      <c r="B99" s="125"/>
      <c r="C99" s="432">
        <f>SUM(C95:C98)</f>
        <v>124037.81516800006</v>
      </c>
      <c r="D99" s="432">
        <f>SUM(D95:D98)</f>
        <v>-121692.3076923077</v>
      </c>
      <c r="E99" s="158"/>
      <c r="F99" s="156">
        <f>SUM(F95:F98)</f>
        <v>-278.03024178921623</v>
      </c>
      <c r="G99" s="157">
        <f t="shared" ref="G99:W99" si="145">SUM(G95:G98)</f>
        <v>104.43192847064347</v>
      </c>
      <c r="H99" s="157">
        <f t="shared" si="145"/>
        <v>2543.7440872557381</v>
      </c>
      <c r="I99" s="157">
        <f t="shared" si="145"/>
        <v>2414.663104793035</v>
      </c>
      <c r="J99" s="157">
        <f t="shared" si="145"/>
        <v>-436.41852805321832</v>
      </c>
      <c r="K99" s="432">
        <f t="shared" si="145"/>
        <v>4348.3903506769857</v>
      </c>
      <c r="L99" s="156">
        <f t="shared" si="145"/>
        <v>3343.6140720383337</v>
      </c>
      <c r="M99" s="157">
        <f t="shared" si="145"/>
        <v>4223.2770636360146</v>
      </c>
      <c r="N99" s="157">
        <f t="shared" si="145"/>
        <v>-776.72293636398535</v>
      </c>
      <c r="O99" s="432">
        <f t="shared" si="145"/>
        <v>6790.1681993103703</v>
      </c>
      <c r="P99" s="156">
        <f t="shared" si="145"/>
        <v>1663.300041481627</v>
      </c>
      <c r="Q99" s="157">
        <f t="shared" si="145"/>
        <v>2418.6628277448544</v>
      </c>
      <c r="R99" s="157">
        <f t="shared" si="145"/>
        <v>2480.8129304120812</v>
      </c>
      <c r="S99" s="432">
        <f t="shared" si="145"/>
        <v>6562.7757996385917</v>
      </c>
      <c r="T99" s="157">
        <f t="shared" si="145"/>
        <v>-55800.712806173484</v>
      </c>
      <c r="U99" s="157">
        <f t="shared" si="145"/>
        <v>40444.88593223982</v>
      </c>
      <c r="V99" s="432">
        <f t="shared" si="145"/>
        <v>-15355.826873933664</v>
      </c>
      <c r="W99" s="432">
        <f t="shared" si="145"/>
        <v>0</v>
      </c>
      <c r="X99" s="432">
        <f t="shared" si="81"/>
        <v>2345.5074756922841</v>
      </c>
      <c r="Y99" s="133"/>
      <c r="Z99" s="133">
        <f t="shared" si="113"/>
        <v>0</v>
      </c>
    </row>
    <row r="100" spans="1:26">
      <c r="C100" s="159"/>
      <c r="D100" s="495"/>
      <c r="E100" s="133"/>
      <c r="F100" s="149"/>
      <c r="G100" s="150"/>
      <c r="H100" s="150"/>
      <c r="I100" s="150"/>
      <c r="J100" s="150"/>
      <c r="K100" s="148"/>
      <c r="L100" s="149"/>
      <c r="M100" s="150"/>
      <c r="N100" s="150"/>
      <c r="O100" s="148"/>
      <c r="P100" s="149"/>
      <c r="Q100" s="150"/>
      <c r="R100" s="150"/>
      <c r="S100" s="148"/>
      <c r="T100" s="150"/>
      <c r="U100" s="150"/>
      <c r="V100" s="148"/>
      <c r="W100" s="148"/>
      <c r="X100" s="148"/>
      <c r="Y100" s="133"/>
      <c r="Z100" s="133"/>
    </row>
  </sheetData>
  <sheetProtection formatColumns="0" formatRows="0"/>
  <mergeCells count="19">
    <mergeCell ref="Q6:Q8"/>
    <mergeCell ref="F6:F8"/>
    <mergeCell ref="G6:G8"/>
    <mergeCell ref="H6:H8"/>
    <mergeCell ref="J6:J8"/>
    <mergeCell ref="K6:K8"/>
    <mergeCell ref="L6:L8"/>
    <mergeCell ref="M6:M8"/>
    <mergeCell ref="N6:N8"/>
    <mergeCell ref="O6:O8"/>
    <mergeCell ref="P6:P8"/>
    <mergeCell ref="I6:I8"/>
    <mergeCell ref="X6:X8"/>
    <mergeCell ref="R6:R8"/>
    <mergeCell ref="S6:S8"/>
    <mergeCell ref="T6:T8"/>
    <mergeCell ref="U6:U8"/>
    <mergeCell ref="V6:V8"/>
    <mergeCell ref="W6:W8"/>
  </mergeCells>
  <conditionalFormatting sqref="Z12:Z99">
    <cfRule type="cellIs" dxfId="35" priority="3" operator="between">
      <formula>-0.5</formula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8" scale="5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6761A-7C21-4034-B94B-028B77C1F7D1}">
  <sheetPr>
    <tabColor theme="8" tint="0.59999389629810485"/>
    <outlinePr summaryBelow="0"/>
    <pageSetUpPr fitToPage="1"/>
  </sheetPr>
  <dimension ref="A1:Z100"/>
  <sheetViews>
    <sheetView zoomScale="80" zoomScaleNormal="80" zoomScaleSheetLayoutView="80" workbookViewId="0">
      <pane xSplit="3" ySplit="9" topLeftCell="D10" activePane="bottomRight" state="frozen"/>
      <selection pane="topRight" activeCell="O101" sqref="O101"/>
      <selection pane="bottomLeft" activeCell="O101" sqref="O101"/>
      <selection pane="bottomRight" activeCell="K81" sqref="K81"/>
    </sheetView>
  </sheetViews>
  <sheetFormatPr defaultRowHeight="12.75" outlineLevelRow="1" outlineLevelCol="1"/>
  <cols>
    <col min="1" max="1" width="5" customWidth="1"/>
    <col min="2" max="2" width="41.85546875" customWidth="1"/>
    <col min="3" max="4" width="11.85546875" style="18" hidden="1" customWidth="1"/>
    <col min="5" max="5" width="2.7109375" customWidth="1"/>
    <col min="6" max="8" width="16.7109375" hidden="1" customWidth="1" outlineLevel="1"/>
    <col min="9" max="9" width="19.28515625" hidden="1" customWidth="1" outlineLevel="1"/>
    <col min="10" max="10" width="17" hidden="1" customWidth="1" outlineLevel="1"/>
    <col min="11" max="11" width="17" customWidth="1" collapsed="1"/>
    <col min="12" max="12" width="20.140625" hidden="1" customWidth="1" outlineLevel="1"/>
    <col min="13" max="14" width="20" hidden="1" customWidth="1" outlineLevel="1"/>
    <col min="15" max="15" width="19.42578125" customWidth="1" collapsed="1"/>
    <col min="16" max="16" width="15.7109375" hidden="1" customWidth="1" outlineLevel="1"/>
    <col min="17" max="17" width="18.42578125" hidden="1" customWidth="1" outlineLevel="1"/>
    <col min="18" max="18" width="15.7109375" hidden="1" customWidth="1" outlineLevel="1"/>
    <col min="19" max="19" width="15.85546875" customWidth="1" collapsed="1"/>
    <col min="20" max="20" width="18.28515625" hidden="1" customWidth="1" outlineLevel="1"/>
    <col min="21" max="21" width="17.140625" hidden="1" customWidth="1" outlineLevel="1"/>
    <col min="22" max="22" width="15.85546875" customWidth="1" collapsed="1"/>
    <col min="23" max="23" width="17.28515625" customWidth="1"/>
    <col min="24" max="24" width="15.42578125" customWidth="1"/>
    <col min="25" max="25" width="1.7109375" customWidth="1"/>
    <col min="26" max="26" width="12.5703125" bestFit="1" customWidth="1"/>
  </cols>
  <sheetData>
    <row r="1" spans="1:26">
      <c r="A1" s="29" t="str">
        <f>inhoud!A1</f>
        <v>BIBLIOTECA ROBUSTA</v>
      </c>
    </row>
    <row r="2" spans="1:26">
      <c r="A2" s="2"/>
      <c r="B2" s="2"/>
      <c r="C2" s="123"/>
    </row>
    <row r="4" spans="1:26" ht="15.75" thickBot="1">
      <c r="A4" s="5" t="str">
        <f>'V en W'!$A$4&amp;" "&amp;'V en W I'!$G$8&amp;" "&amp;'V en W I'!$G$9</f>
        <v>2. Exploitatiebegroting 2024 Gemeente C</v>
      </c>
      <c r="B4" s="1"/>
      <c r="C4" s="1"/>
      <c r="D4" s="1"/>
    </row>
    <row r="5" spans="1:26" ht="13.5" thickBot="1">
      <c r="B5" s="1"/>
      <c r="C5" s="491"/>
      <c r="D5" s="491"/>
      <c r="F5" s="91" t="str">
        <f>'pb verdeelsleutels'!A7</f>
        <v>1A</v>
      </c>
      <c r="G5" s="92" t="str">
        <f>'pb verdeelsleutels'!A8</f>
        <v>1B</v>
      </c>
      <c r="H5" s="92" t="str">
        <f>'pb verdeelsleutels'!A9</f>
        <v>1C</v>
      </c>
      <c r="I5" s="92" t="str">
        <f>'pb verdeelsleutels'!A10</f>
        <v>1D</v>
      </c>
      <c r="J5" s="92" t="str">
        <f>'pb verdeelsleutels'!A11</f>
        <v>1E</v>
      </c>
      <c r="K5" s="93"/>
      <c r="L5" s="91" t="str">
        <f>'pb verdeelsleutels'!A15</f>
        <v>2A</v>
      </c>
      <c r="M5" s="92" t="str">
        <f>'pb verdeelsleutels'!A16</f>
        <v>2B</v>
      </c>
      <c r="N5" s="92" t="str">
        <f>'pb verdeelsleutels'!A17</f>
        <v>2C</v>
      </c>
      <c r="O5" s="93"/>
      <c r="P5" s="91" t="str">
        <f>'pb verdeelsleutels'!A21</f>
        <v>3A</v>
      </c>
      <c r="Q5" s="92" t="str">
        <f>'pb verdeelsleutels'!A22</f>
        <v>3B</v>
      </c>
      <c r="R5" s="92" t="str">
        <f>'pb verdeelsleutels'!A23</f>
        <v>3C</v>
      </c>
      <c r="S5" s="93"/>
      <c r="T5" s="92" t="str">
        <f>'pb verdeelsleutels'!A27</f>
        <v>4A</v>
      </c>
      <c r="U5" s="92" t="str">
        <f>'pb verdeelsleutels'!A28</f>
        <v>4B</v>
      </c>
      <c r="V5" s="93"/>
      <c r="W5" s="92">
        <f>'pb verdeelsleutels'!A31</f>
        <v>5</v>
      </c>
      <c r="X5" s="96"/>
    </row>
    <row r="6" spans="1:26">
      <c r="B6" s="1"/>
      <c r="C6" s="94" t="s">
        <v>465</v>
      </c>
      <c r="D6" s="94" t="s">
        <v>10</v>
      </c>
      <c r="F6" s="608" t="str">
        <f>'pb verdeelsleutels'!$B$6</f>
        <v>Geletterde Samenleving</v>
      </c>
      <c r="G6" s="611" t="str">
        <f>'pb verdeelsleutels'!$B$6</f>
        <v>Geletterde Samenleving</v>
      </c>
      <c r="H6" s="611" t="str">
        <f>'pb verdeelsleutels'!$B$6</f>
        <v>Geletterde Samenleving</v>
      </c>
      <c r="I6" s="611" t="str">
        <f>'pb verdeelsleutels'!$B$6</f>
        <v>Geletterde Samenleving</v>
      </c>
      <c r="J6" s="603" t="str">
        <f>'pb verdeelsleutels'!$B$6</f>
        <v>Geletterde Samenleving</v>
      </c>
      <c r="K6" s="606" t="str">
        <f>'pb verdeelsleutels'!$B$6</f>
        <v>Geletterde Samenleving</v>
      </c>
      <c r="L6" s="608" t="str">
        <f>'pb verdeelsleutels'!$B$14</f>
        <v>Participatie in de informatiesamenleving</v>
      </c>
      <c r="M6" s="611" t="str">
        <f>'pb verdeelsleutels'!$B$14</f>
        <v>Participatie in de informatiesamenleving</v>
      </c>
      <c r="N6" s="611" t="str">
        <f>'pb verdeelsleutels'!$B$14</f>
        <v>Participatie in de informatiesamenleving</v>
      </c>
      <c r="O6" s="606" t="str">
        <f>'pb verdeelsleutels'!$B$14</f>
        <v>Participatie in de informatiesamenleving</v>
      </c>
      <c r="P6" s="608" t="str">
        <f>'pb verdeelsleutels'!$B$20</f>
        <v>Leven Lang Ontwikkelen</v>
      </c>
      <c r="Q6" s="611" t="str">
        <f>'pb verdeelsleutels'!$B$20</f>
        <v>Leven Lang Ontwikkelen</v>
      </c>
      <c r="R6" s="603" t="str">
        <f>'pb verdeelsleutels'!$B$20</f>
        <v>Leven Lang Ontwikkelen</v>
      </c>
      <c r="S6" s="606" t="str">
        <f>'pb verdeelsleutels'!$B$20</f>
        <v>Leven Lang Ontwikkelen</v>
      </c>
      <c r="T6" s="608" t="str">
        <f>'pb verdeelsleutels'!$B$26</f>
        <v>Leenservice</v>
      </c>
      <c r="U6" s="603" t="str">
        <f>'pb verdeelsleutels'!$B$26</f>
        <v>Leenservice</v>
      </c>
      <c r="V6" s="606" t="str">
        <f>'pb verdeelsleutels'!$B$26</f>
        <v>Leenservice</v>
      </c>
      <c r="W6" s="606" t="str">
        <f>'pb verdeelsleutels'!$B$31</f>
        <v>Organisatie</v>
      </c>
      <c r="X6" s="601" t="s">
        <v>466</v>
      </c>
      <c r="Z6" s="3" t="s">
        <v>467</v>
      </c>
    </row>
    <row r="7" spans="1:26">
      <c r="C7" s="94" t="s">
        <v>468</v>
      </c>
      <c r="D7" s="94" t="s">
        <v>468</v>
      </c>
      <c r="F7" s="609"/>
      <c r="G7" s="612"/>
      <c r="H7" s="612"/>
      <c r="I7" s="612"/>
      <c r="J7" s="604"/>
      <c r="K7" s="607"/>
      <c r="L7" s="609"/>
      <c r="M7" s="612"/>
      <c r="N7" s="612"/>
      <c r="O7" s="607"/>
      <c r="P7" s="609"/>
      <c r="Q7" s="612"/>
      <c r="R7" s="604"/>
      <c r="S7" s="607"/>
      <c r="T7" s="609"/>
      <c r="U7" s="604"/>
      <c r="V7" s="607"/>
      <c r="W7" s="607"/>
      <c r="X7" s="602"/>
    </row>
    <row r="8" spans="1:26">
      <c r="C8" s="94" t="str">
        <f>'V en W I'!G9</f>
        <v>C</v>
      </c>
      <c r="D8" s="94" t="s">
        <v>21</v>
      </c>
      <c r="F8" s="610"/>
      <c r="G8" s="613"/>
      <c r="H8" s="613"/>
      <c r="I8" s="613"/>
      <c r="J8" s="605"/>
      <c r="K8" s="607"/>
      <c r="L8" s="610"/>
      <c r="M8" s="613"/>
      <c r="N8" s="613"/>
      <c r="O8" s="607"/>
      <c r="P8" s="610"/>
      <c r="Q8" s="613"/>
      <c r="R8" s="605"/>
      <c r="S8" s="607"/>
      <c r="T8" s="610"/>
      <c r="U8" s="605"/>
      <c r="V8" s="607"/>
      <c r="W8" s="607"/>
      <c r="X8" s="602"/>
    </row>
    <row r="9" spans="1:26" ht="26.25" thickBot="1">
      <c r="C9" s="100"/>
      <c r="D9" s="100"/>
      <c r="F9" s="97" t="str">
        <f>'pb verdeelsleutels'!B7</f>
        <v>VVE 0-4 jaar</v>
      </c>
      <c r="G9" s="98" t="str">
        <f>'pb verdeelsleutels'!B8</f>
        <v>dBos</v>
      </c>
      <c r="H9" s="98" t="str">
        <f>'pb verdeelsleutels'!B9</f>
        <v>Voorleesexpress</v>
      </c>
      <c r="I9" s="98" t="str">
        <f>'pb verdeelsleutels'!B10</f>
        <v>Boekstartcoach</v>
      </c>
      <c r="J9" s="98" t="str">
        <f>'pb verdeelsleutels'!B11</f>
        <v>Programmering GS</v>
      </c>
      <c r="K9" s="99"/>
      <c r="L9" s="97" t="str">
        <f>'pb verdeelsleutels'!B15</f>
        <v>Digitaal Burgerschap</v>
      </c>
      <c r="M9" s="98" t="str">
        <f>'pb verdeelsleutels'!B16</f>
        <v>IDO</v>
      </c>
      <c r="N9" s="98" t="str">
        <f>'pb verdeelsleutels'!B17</f>
        <v>Programmering PIDIS</v>
      </c>
      <c r="O9" s="99"/>
      <c r="P9" s="167" t="str">
        <f>'pb verdeelsleutels'!B21</f>
        <v>Basisvaardigheden</v>
      </c>
      <c r="Q9" s="168" t="str">
        <f>'pb verdeelsleutels'!B22</f>
        <v>Persoonlijke ontwikkeling</v>
      </c>
      <c r="R9" s="168" t="str">
        <f>'pb verdeelsleutels'!B23</f>
        <v>Programmering LLO</v>
      </c>
      <c r="S9" s="100"/>
      <c r="T9" s="168" t="str">
        <f>'pb verdeelsleutels'!B27</f>
        <v>Leenservice 0-18 jaar</v>
      </c>
      <c r="U9" s="168" t="str">
        <f>'pb verdeelsleutels'!B28</f>
        <v>Leenservice 18+ jaar</v>
      </c>
      <c r="V9" s="100"/>
      <c r="W9" s="100"/>
      <c r="X9" s="100"/>
    </row>
    <row r="10" spans="1:26">
      <c r="C10" s="94"/>
      <c r="D10" s="94"/>
      <c r="F10" s="89"/>
      <c r="G10" s="3"/>
      <c r="H10" s="3"/>
      <c r="I10" s="3"/>
      <c r="J10" s="3"/>
      <c r="K10" s="94"/>
      <c r="L10" s="89"/>
      <c r="M10" s="3"/>
      <c r="N10" s="3"/>
      <c r="O10" s="94"/>
      <c r="P10" s="89"/>
      <c r="Q10" s="3"/>
      <c r="R10" s="3"/>
      <c r="S10" s="94"/>
      <c r="T10" s="3"/>
      <c r="U10" s="3"/>
      <c r="V10" s="94"/>
      <c r="W10" s="94"/>
      <c r="X10" s="94"/>
    </row>
    <row r="11" spans="1:26" collapsed="1">
      <c r="A11" s="16" t="s">
        <v>32</v>
      </c>
      <c r="C11" s="95" t="s">
        <v>33</v>
      </c>
      <c r="D11" s="95" t="s">
        <v>33</v>
      </c>
      <c r="F11" s="90" t="s">
        <v>33</v>
      </c>
      <c r="G11" s="59" t="s">
        <v>33</v>
      </c>
      <c r="H11" s="59" t="s">
        <v>33</v>
      </c>
      <c r="I11" s="59" t="s">
        <v>33</v>
      </c>
      <c r="J11" s="59" t="s">
        <v>33</v>
      </c>
      <c r="K11" s="95" t="s">
        <v>33</v>
      </c>
      <c r="L11" s="90" t="s">
        <v>33</v>
      </c>
      <c r="M11" s="59" t="s">
        <v>33</v>
      </c>
      <c r="N11" s="59" t="s">
        <v>33</v>
      </c>
      <c r="O11" s="95" t="s">
        <v>33</v>
      </c>
      <c r="P11" s="90" t="s">
        <v>33</v>
      </c>
      <c r="Q11" s="59" t="s">
        <v>33</v>
      </c>
      <c r="R11" s="59" t="s">
        <v>33</v>
      </c>
      <c r="S11" s="95" t="s">
        <v>33</v>
      </c>
      <c r="T11" s="59" t="s">
        <v>33</v>
      </c>
      <c r="U11" s="59" t="s">
        <v>33</v>
      </c>
      <c r="V11" s="95" t="s">
        <v>33</v>
      </c>
      <c r="W11" s="95" t="s">
        <v>33</v>
      </c>
      <c r="X11" s="95" t="s">
        <v>33</v>
      </c>
      <c r="Z11" s="8"/>
    </row>
    <row r="12" spans="1:26" hidden="1" outlineLevel="1">
      <c r="A12" s="1"/>
      <c r="B12" s="17" t="str">
        <f>'Gemeente A'!B12</f>
        <v>Contributie opbrengsten</v>
      </c>
      <c r="C12" s="492">
        <f>'V en W uitsplitsing'!F5+'V en W uitsplitsing'!G5</f>
        <v>75000</v>
      </c>
      <c r="D12" s="492">
        <f>'V en W uitsplitsing'!I5*(alg!$B$17+alg!$B$18)</f>
        <v>0</v>
      </c>
      <c r="E12" s="128"/>
      <c r="F12" s="129">
        <f>'kosten in EUR - Gemeente C'!B5</f>
        <v>0</v>
      </c>
      <c r="G12" s="130">
        <f>'kosten in EUR - Gemeente C'!C5</f>
        <v>0</v>
      </c>
      <c r="H12" s="130">
        <f>'kosten in EUR - Gemeente C'!D5</f>
        <v>0</v>
      </c>
      <c r="I12" s="130">
        <f>'kosten in EUR - Gemeente C'!E5</f>
        <v>0</v>
      </c>
      <c r="J12" s="130">
        <f>'kosten in EUR - Gemeente C'!F5</f>
        <v>0</v>
      </c>
      <c r="K12" s="131">
        <f t="shared" ref="K12" si="0">SUM(F12:J12)</f>
        <v>0</v>
      </c>
      <c r="L12" s="129">
        <f>'kosten in EUR - Gemeente C'!H5</f>
        <v>0</v>
      </c>
      <c r="M12" s="130">
        <f>'kosten in EUR - Gemeente C'!I5</f>
        <v>0</v>
      </c>
      <c r="N12" s="130">
        <f>'kosten in EUR - Gemeente C'!J5</f>
        <v>0</v>
      </c>
      <c r="O12" s="131">
        <f t="shared" ref="O12:O34" si="1">SUM(L12:N12)</f>
        <v>0</v>
      </c>
      <c r="P12" s="129">
        <f>'kosten in EUR - Gemeente C'!L5</f>
        <v>0</v>
      </c>
      <c r="Q12" s="130">
        <f>'kosten in EUR - Gemeente C'!M5</f>
        <v>0</v>
      </c>
      <c r="R12" s="130">
        <f>'kosten in EUR - Gemeente C'!N5</f>
        <v>0</v>
      </c>
      <c r="S12" s="131">
        <f>SUM(P12:R12)</f>
        <v>0</v>
      </c>
      <c r="T12" s="130">
        <f>'kosten in EUR - Gemeente C'!P5</f>
        <v>0</v>
      </c>
      <c r="U12" s="130">
        <f>'kosten in EUR - Gemeente C'!Q5</f>
        <v>75000</v>
      </c>
      <c r="V12" s="131">
        <f>SUM(T12:U12)</f>
        <v>75000</v>
      </c>
      <c r="W12" s="131">
        <f>'kosten in EUR - Gemeente C'!S5</f>
        <v>0</v>
      </c>
      <c r="X12" s="132">
        <f>K12+O12+V12+S12+W12</f>
        <v>75000</v>
      </c>
      <c r="Y12" s="133"/>
      <c r="Z12" s="133">
        <f>X12-C12-D12</f>
        <v>0</v>
      </c>
    </row>
    <row r="13" spans="1:26" hidden="1" outlineLevel="1">
      <c r="A13" s="1"/>
      <c r="B13" s="17" t="str">
        <f>'Gemeente A'!B13</f>
        <v>Te laat gelden</v>
      </c>
      <c r="C13" s="492">
        <f>'V en W uitsplitsing'!F6+'V en W uitsplitsing'!G6</f>
        <v>0</v>
      </c>
      <c r="D13" s="492">
        <f>'V en W uitsplitsing'!I6*(alg!$B$17+alg!$B$18)</f>
        <v>0</v>
      </c>
      <c r="E13" s="128"/>
      <c r="F13" s="129">
        <f>'kosten in EUR - Gemeente C'!B6</f>
        <v>0</v>
      </c>
      <c r="G13" s="130">
        <f>'kosten in EUR - Gemeente C'!C6</f>
        <v>0</v>
      </c>
      <c r="H13" s="130">
        <f>'kosten in EUR - Gemeente C'!D6</f>
        <v>0</v>
      </c>
      <c r="I13" s="130">
        <f>'kosten in EUR - Gemeente C'!E6</f>
        <v>0</v>
      </c>
      <c r="J13" s="130">
        <f>'kosten in EUR - Gemeente C'!F6</f>
        <v>0</v>
      </c>
      <c r="K13" s="131">
        <f t="shared" ref="K13:K14" si="2">SUM(F13:J13)</f>
        <v>0</v>
      </c>
      <c r="L13" s="129">
        <f>'kosten in EUR - Gemeente C'!H6</f>
        <v>0</v>
      </c>
      <c r="M13" s="130">
        <f>'kosten in EUR - Gemeente C'!I6</f>
        <v>0</v>
      </c>
      <c r="N13" s="130">
        <f>'kosten in EUR - Gemeente C'!J6</f>
        <v>0</v>
      </c>
      <c r="O13" s="131">
        <f t="shared" ref="O13:O14" si="3">SUM(L13:N13)</f>
        <v>0</v>
      </c>
      <c r="P13" s="129">
        <f>'kosten in EUR - Gemeente C'!L6</f>
        <v>0</v>
      </c>
      <c r="Q13" s="130">
        <f>'kosten in EUR - Gemeente C'!M6</f>
        <v>0</v>
      </c>
      <c r="R13" s="130">
        <f>'kosten in EUR - Gemeente C'!N6</f>
        <v>0</v>
      </c>
      <c r="S13" s="131">
        <f t="shared" ref="S13:S14" si="4">SUM(P13:R13)</f>
        <v>0</v>
      </c>
      <c r="T13" s="130">
        <f>'kosten in EUR - Gemeente C'!P6</f>
        <v>0</v>
      </c>
      <c r="U13" s="130">
        <f>'kosten in EUR - Gemeente C'!Q6</f>
        <v>0</v>
      </c>
      <c r="V13" s="131">
        <f t="shared" ref="V13:V14" si="5">SUM(T13:U13)</f>
        <v>0</v>
      </c>
      <c r="W13" s="131">
        <f>'kosten in EUR - Gemeente C'!S6</f>
        <v>0</v>
      </c>
      <c r="X13" s="132">
        <f t="shared" ref="X13:X14" si="6">K13+O13+V13+S13+W13</f>
        <v>0</v>
      </c>
      <c r="Y13" s="133"/>
      <c r="Z13" s="133">
        <f t="shared" ref="Z13:Z36" si="7">X13-C13-D13</f>
        <v>0</v>
      </c>
    </row>
    <row r="14" spans="1:26" hidden="1" outlineLevel="1">
      <c r="A14" s="1"/>
      <c r="B14" s="17" t="str">
        <f>'Gemeente A'!B14</f>
        <v>Overige gebruikersopbrengsten</v>
      </c>
      <c r="C14" s="492">
        <f>'V en W uitsplitsing'!F7+'V en W uitsplitsing'!G7</f>
        <v>0</v>
      </c>
      <c r="D14" s="492">
        <f>'V en W uitsplitsing'!I7*(alg!$B$17+alg!$B$18)</f>
        <v>0</v>
      </c>
      <c r="E14" s="128"/>
      <c r="F14" s="129">
        <f>'kosten in EUR - Gemeente C'!B7</f>
        <v>0</v>
      </c>
      <c r="G14" s="130">
        <f>'kosten in EUR - Gemeente C'!C7</f>
        <v>0</v>
      </c>
      <c r="H14" s="130">
        <f>'kosten in EUR - Gemeente C'!D7</f>
        <v>0</v>
      </c>
      <c r="I14" s="130">
        <f>'kosten in EUR - Gemeente C'!E7</f>
        <v>0</v>
      </c>
      <c r="J14" s="130">
        <f>'kosten in EUR - Gemeente C'!F7</f>
        <v>0</v>
      </c>
      <c r="K14" s="131">
        <f t="shared" si="2"/>
        <v>0</v>
      </c>
      <c r="L14" s="129">
        <f>'kosten in EUR - Gemeente C'!H7</f>
        <v>0</v>
      </c>
      <c r="M14" s="130">
        <f>'kosten in EUR - Gemeente C'!I7</f>
        <v>0</v>
      </c>
      <c r="N14" s="130">
        <f>'kosten in EUR - Gemeente C'!J7</f>
        <v>0</v>
      </c>
      <c r="O14" s="131">
        <f t="shared" si="3"/>
        <v>0</v>
      </c>
      <c r="P14" s="129">
        <f>'kosten in EUR - Gemeente C'!L7</f>
        <v>0</v>
      </c>
      <c r="Q14" s="130">
        <f>'kosten in EUR - Gemeente C'!M7</f>
        <v>0</v>
      </c>
      <c r="R14" s="130">
        <f>'kosten in EUR - Gemeente C'!N7</f>
        <v>0</v>
      </c>
      <c r="S14" s="131">
        <f t="shared" si="4"/>
        <v>0</v>
      </c>
      <c r="T14" s="130">
        <f>'kosten in EUR - Gemeente C'!P7</f>
        <v>0</v>
      </c>
      <c r="U14" s="130">
        <f>'kosten in EUR - Gemeente C'!Q7</f>
        <v>0</v>
      </c>
      <c r="V14" s="131">
        <f t="shared" si="5"/>
        <v>0</v>
      </c>
      <c r="W14" s="131">
        <f>'kosten in EUR - Gemeente C'!S7</f>
        <v>0</v>
      </c>
      <c r="X14" s="132">
        <f t="shared" si="6"/>
        <v>0</v>
      </c>
      <c r="Y14" s="133"/>
      <c r="Z14" s="133">
        <f t="shared" si="7"/>
        <v>0</v>
      </c>
    </row>
    <row r="15" spans="1:26" collapsed="1">
      <c r="A15" s="1" t="s">
        <v>470</v>
      </c>
      <c r="B15" s="1"/>
      <c r="C15" s="136">
        <f>SUM(C12:C14)</f>
        <v>75000</v>
      </c>
      <c r="D15" s="136">
        <f>SUM(D12:D14)</f>
        <v>0</v>
      </c>
      <c r="E15" s="133"/>
      <c r="F15" s="134">
        <f>SUM(F12:F14)</f>
        <v>0</v>
      </c>
      <c r="G15" s="135">
        <f>SUM(G12:G14)</f>
        <v>0</v>
      </c>
      <c r="H15" s="135">
        <f>SUM(H12:H14)</f>
        <v>0</v>
      </c>
      <c r="I15" s="135">
        <f>SUM(I12:I14)</f>
        <v>0</v>
      </c>
      <c r="J15" s="135">
        <f>SUM(J12:J14)</f>
        <v>0</v>
      </c>
      <c r="K15" s="136">
        <f>SUM(F15:J15)</f>
        <v>0</v>
      </c>
      <c r="L15" s="134">
        <f>SUM(L12:L14)</f>
        <v>0</v>
      </c>
      <c r="M15" s="135">
        <f>SUM(M12:M14)</f>
        <v>0</v>
      </c>
      <c r="N15" s="135">
        <f>SUM(N12:N14)</f>
        <v>0</v>
      </c>
      <c r="O15" s="136">
        <f t="shared" si="1"/>
        <v>0</v>
      </c>
      <c r="P15" s="134">
        <f>SUM(P12:P14)</f>
        <v>0</v>
      </c>
      <c r="Q15" s="135">
        <f>SUM(Q12:Q14)</f>
        <v>0</v>
      </c>
      <c r="R15" s="135">
        <f>SUM(R12:R14)</f>
        <v>0</v>
      </c>
      <c r="S15" s="136">
        <f t="shared" ref="S15:S36" si="8">SUM(P15:R15)</f>
        <v>0</v>
      </c>
      <c r="T15" s="135">
        <f>SUM(T12:T14)</f>
        <v>0</v>
      </c>
      <c r="U15" s="135">
        <f>SUM(U12:U14)</f>
        <v>75000</v>
      </c>
      <c r="V15" s="136">
        <f t="shared" ref="V15:V36" si="9">SUM(T15:U15)</f>
        <v>75000</v>
      </c>
      <c r="W15" s="136">
        <f>SUM(W12:W14)</f>
        <v>0</v>
      </c>
      <c r="X15" s="137">
        <f t="shared" ref="X15:X34" si="10">K15+O15+V15+S15+W15</f>
        <v>75000</v>
      </c>
      <c r="Y15" s="133"/>
      <c r="Z15" s="133">
        <f t="shared" si="7"/>
        <v>0</v>
      </c>
    </row>
    <row r="16" spans="1:26" hidden="1" outlineLevel="1">
      <c r="A16" s="1"/>
      <c r="B16" s="17" t="str">
        <f>'Gemeente A'!B16</f>
        <v>Verhuur ruimtes en gebouwen</v>
      </c>
      <c r="C16" s="492">
        <f>'V en W uitsplitsing'!F9+'V en W uitsplitsing'!G9</f>
        <v>0</v>
      </c>
      <c r="D16" s="492">
        <f>'V en W uitsplitsing'!I9*(alg!$B$17+alg!$B$18)</f>
        <v>0</v>
      </c>
      <c r="E16" s="128"/>
      <c r="F16" s="129">
        <f>'kosten in EUR - Gemeente C'!B9</f>
        <v>0</v>
      </c>
      <c r="G16" s="130">
        <f>'kosten in EUR - Gemeente C'!C9</f>
        <v>0</v>
      </c>
      <c r="H16" s="130">
        <f>'kosten in EUR - Gemeente C'!D9</f>
        <v>0</v>
      </c>
      <c r="I16" s="130">
        <f>'kosten in EUR - Gemeente C'!E9</f>
        <v>0</v>
      </c>
      <c r="J16" s="130">
        <f>'kosten in EUR - Gemeente C'!F9</f>
        <v>0</v>
      </c>
      <c r="K16" s="131">
        <f t="shared" ref="K16:K19" si="11">SUM(F16:J16)</f>
        <v>0</v>
      </c>
      <c r="L16" s="129">
        <f>'kosten in EUR - Gemeente C'!H9</f>
        <v>0</v>
      </c>
      <c r="M16" s="130">
        <f>'kosten in EUR - Gemeente C'!I9</f>
        <v>0</v>
      </c>
      <c r="N16" s="130">
        <f>'kosten in EUR - Gemeente C'!J9</f>
        <v>0</v>
      </c>
      <c r="O16" s="131">
        <f t="shared" ref="O16:O19" si="12">SUM(L16:N16)</f>
        <v>0</v>
      </c>
      <c r="P16" s="129">
        <f>'kosten in EUR - Gemeente C'!L9</f>
        <v>0</v>
      </c>
      <c r="Q16" s="130">
        <f>'kosten in EUR - Gemeente C'!M9</f>
        <v>0</v>
      </c>
      <c r="R16" s="130">
        <f>'kosten in EUR - Gemeente C'!N9</f>
        <v>0</v>
      </c>
      <c r="S16" s="131">
        <f t="shared" si="8"/>
        <v>0</v>
      </c>
      <c r="T16" s="130">
        <f>'kosten in EUR - Gemeente C'!P9</f>
        <v>0</v>
      </c>
      <c r="U16" s="130">
        <f>'kosten in EUR - Gemeente C'!Q9</f>
        <v>0</v>
      </c>
      <c r="V16" s="131">
        <f t="shared" si="9"/>
        <v>0</v>
      </c>
      <c r="W16" s="131">
        <f>'kosten in EUR - Gemeente C'!S9</f>
        <v>0</v>
      </c>
      <c r="X16" s="132">
        <f t="shared" si="10"/>
        <v>0</v>
      </c>
      <c r="Y16" s="133"/>
      <c r="Z16" s="133">
        <f t="shared" si="7"/>
        <v>0</v>
      </c>
    </row>
    <row r="17" spans="1:26" hidden="1" outlineLevel="1">
      <c r="A17" s="1"/>
      <c r="B17" s="17" t="str">
        <f>'Gemeente A'!B17</f>
        <v>Dienstverlening scholen</v>
      </c>
      <c r="C17" s="492">
        <f>'V en W uitsplitsing'!F10+'V en W uitsplitsing'!G10</f>
        <v>0</v>
      </c>
      <c r="D17" s="492">
        <f>'V en W uitsplitsing'!I10*(alg!$B$17+alg!$B$18)</f>
        <v>0</v>
      </c>
      <c r="E17" s="128"/>
      <c r="F17" s="129">
        <f>'kosten in EUR - Gemeente C'!B10</f>
        <v>0</v>
      </c>
      <c r="G17" s="130">
        <f>'kosten in EUR - Gemeente C'!C10</f>
        <v>0</v>
      </c>
      <c r="H17" s="130">
        <f>'kosten in EUR - Gemeente C'!D10</f>
        <v>0</v>
      </c>
      <c r="I17" s="130">
        <f>'kosten in EUR - Gemeente C'!E10</f>
        <v>0</v>
      </c>
      <c r="J17" s="130">
        <f>'kosten in EUR - Gemeente C'!F10</f>
        <v>0</v>
      </c>
      <c r="K17" s="131">
        <f t="shared" si="11"/>
        <v>0</v>
      </c>
      <c r="L17" s="129">
        <f>'kosten in EUR - Gemeente C'!H10</f>
        <v>0</v>
      </c>
      <c r="M17" s="130">
        <f>'kosten in EUR - Gemeente C'!I10</f>
        <v>0</v>
      </c>
      <c r="N17" s="130">
        <f>'kosten in EUR - Gemeente C'!J10</f>
        <v>0</v>
      </c>
      <c r="O17" s="131">
        <f t="shared" si="12"/>
        <v>0</v>
      </c>
      <c r="P17" s="129">
        <f>'kosten in EUR - Gemeente C'!L10</f>
        <v>0</v>
      </c>
      <c r="Q17" s="130">
        <f>'kosten in EUR - Gemeente C'!M10</f>
        <v>0</v>
      </c>
      <c r="R17" s="130">
        <f>'kosten in EUR - Gemeente C'!N10</f>
        <v>0</v>
      </c>
      <c r="S17" s="131">
        <f t="shared" si="8"/>
        <v>0</v>
      </c>
      <c r="T17" s="130">
        <f>'kosten in EUR - Gemeente C'!P10</f>
        <v>0</v>
      </c>
      <c r="U17" s="130">
        <f>'kosten in EUR - Gemeente C'!Q10</f>
        <v>0</v>
      </c>
      <c r="V17" s="131">
        <f t="shared" si="9"/>
        <v>0</v>
      </c>
      <c r="W17" s="131">
        <f>'kosten in EUR - Gemeente C'!S10</f>
        <v>0</v>
      </c>
      <c r="X17" s="132">
        <f t="shared" si="10"/>
        <v>0</v>
      </c>
      <c r="Y17" s="133"/>
      <c r="Z17" s="133">
        <f t="shared" si="7"/>
        <v>0</v>
      </c>
    </row>
    <row r="18" spans="1:26" hidden="1" outlineLevel="1">
      <c r="A18" s="1"/>
      <c r="B18" s="17" t="str">
        <f>'Gemeente A'!B18</f>
        <v>Activiteiten / Projecten</v>
      </c>
      <c r="C18" s="492">
        <f>'V en W uitsplitsing'!F11+'V en W uitsplitsing'!G11</f>
        <v>0</v>
      </c>
      <c r="D18" s="492">
        <f>'V en W uitsplitsing'!I11*(alg!$B$17+alg!$B$18)</f>
        <v>0</v>
      </c>
      <c r="E18" s="128"/>
      <c r="F18" s="129">
        <f>'kosten in EUR - Gemeente C'!B11</f>
        <v>0</v>
      </c>
      <c r="G18" s="130">
        <f>'kosten in EUR - Gemeente C'!C11</f>
        <v>0</v>
      </c>
      <c r="H18" s="130">
        <f>'kosten in EUR - Gemeente C'!D11</f>
        <v>0</v>
      </c>
      <c r="I18" s="130">
        <f>'kosten in EUR - Gemeente C'!E11</f>
        <v>0</v>
      </c>
      <c r="J18" s="130">
        <f>'kosten in EUR - Gemeente C'!F11</f>
        <v>0</v>
      </c>
      <c r="K18" s="131">
        <f t="shared" si="11"/>
        <v>0</v>
      </c>
      <c r="L18" s="129">
        <f>'kosten in EUR - Gemeente C'!H11</f>
        <v>0</v>
      </c>
      <c r="M18" s="130">
        <f>'kosten in EUR - Gemeente C'!I11</f>
        <v>0</v>
      </c>
      <c r="N18" s="130">
        <f>'kosten in EUR - Gemeente C'!J11</f>
        <v>0</v>
      </c>
      <c r="O18" s="131">
        <f t="shared" si="12"/>
        <v>0</v>
      </c>
      <c r="P18" s="129">
        <f>'kosten in EUR - Gemeente C'!L11</f>
        <v>0</v>
      </c>
      <c r="Q18" s="130">
        <f>'kosten in EUR - Gemeente C'!M11</f>
        <v>0</v>
      </c>
      <c r="R18" s="130">
        <f>'kosten in EUR - Gemeente C'!N11</f>
        <v>0</v>
      </c>
      <c r="S18" s="131">
        <f t="shared" si="8"/>
        <v>0</v>
      </c>
      <c r="T18" s="130">
        <f>'kosten in EUR - Gemeente C'!P11</f>
        <v>0</v>
      </c>
      <c r="U18" s="130">
        <f>'kosten in EUR - Gemeente C'!Q11</f>
        <v>0</v>
      </c>
      <c r="V18" s="131">
        <f t="shared" si="9"/>
        <v>0</v>
      </c>
      <c r="W18" s="131">
        <f>'kosten in EUR - Gemeente C'!S11</f>
        <v>0</v>
      </c>
      <c r="X18" s="132">
        <f t="shared" si="10"/>
        <v>0</v>
      </c>
      <c r="Y18" s="133"/>
      <c r="Z18" s="133">
        <f t="shared" si="7"/>
        <v>0</v>
      </c>
    </row>
    <row r="19" spans="1:26" hidden="1" outlineLevel="1">
      <c r="A19" s="1"/>
      <c r="B19" s="17" t="str">
        <f>'Gemeente A'!B19</f>
        <v>Overige specifieke opbrengsten</v>
      </c>
      <c r="C19" s="492">
        <f>'V en W uitsplitsing'!F12+'V en W uitsplitsing'!G12</f>
        <v>0</v>
      </c>
      <c r="D19" s="492">
        <f>'V en W uitsplitsing'!I12*(alg!$B$17+alg!$B$18)</f>
        <v>0</v>
      </c>
      <c r="E19" s="128"/>
      <c r="F19" s="129">
        <f>'kosten in EUR - Gemeente C'!B12</f>
        <v>0</v>
      </c>
      <c r="G19" s="130">
        <f>'kosten in EUR - Gemeente C'!C12</f>
        <v>0</v>
      </c>
      <c r="H19" s="130">
        <f>'kosten in EUR - Gemeente C'!D12</f>
        <v>0</v>
      </c>
      <c r="I19" s="130">
        <f>'kosten in EUR - Gemeente C'!E12</f>
        <v>0</v>
      </c>
      <c r="J19" s="130">
        <f>'kosten in EUR - Gemeente C'!F12</f>
        <v>0</v>
      </c>
      <c r="K19" s="131">
        <f t="shared" si="11"/>
        <v>0</v>
      </c>
      <c r="L19" s="129">
        <f>'kosten in EUR - Gemeente C'!H12</f>
        <v>0</v>
      </c>
      <c r="M19" s="130">
        <f>'kosten in EUR - Gemeente C'!I12</f>
        <v>0</v>
      </c>
      <c r="N19" s="130">
        <f>'kosten in EUR - Gemeente C'!J12</f>
        <v>0</v>
      </c>
      <c r="O19" s="131">
        <f t="shared" si="12"/>
        <v>0</v>
      </c>
      <c r="P19" s="129">
        <f>'kosten in EUR - Gemeente C'!L12</f>
        <v>0</v>
      </c>
      <c r="Q19" s="130">
        <f>'kosten in EUR - Gemeente C'!M12</f>
        <v>0</v>
      </c>
      <c r="R19" s="130">
        <f>'kosten in EUR - Gemeente C'!N12</f>
        <v>0</v>
      </c>
      <c r="S19" s="131">
        <f t="shared" si="8"/>
        <v>0</v>
      </c>
      <c r="T19" s="130">
        <f>'kosten in EUR - Gemeente C'!P12</f>
        <v>0</v>
      </c>
      <c r="U19" s="130">
        <f>'kosten in EUR - Gemeente C'!Q12</f>
        <v>0</v>
      </c>
      <c r="V19" s="131">
        <f t="shared" si="9"/>
        <v>0</v>
      </c>
      <c r="W19" s="131">
        <f>'kosten in EUR - Gemeente C'!S12</f>
        <v>0</v>
      </c>
      <c r="X19" s="132">
        <f t="shared" si="10"/>
        <v>0</v>
      </c>
      <c r="Y19" s="133"/>
      <c r="Z19" s="133">
        <f t="shared" si="7"/>
        <v>0</v>
      </c>
    </row>
    <row r="20" spans="1:26" collapsed="1">
      <c r="A20" s="1" t="s">
        <v>471</v>
      </c>
      <c r="C20" s="136">
        <f>SUM(C16:C19)</f>
        <v>0</v>
      </c>
      <c r="D20" s="136">
        <f>SUM(D16:D19)</f>
        <v>0</v>
      </c>
      <c r="E20" s="133"/>
      <c r="F20" s="134">
        <f>SUM(F16:F19)</f>
        <v>0</v>
      </c>
      <c r="G20" s="135">
        <f t="shared" ref="G20:J20" si="13">SUM(G16:G19)</f>
        <v>0</v>
      </c>
      <c r="H20" s="135">
        <f t="shared" si="13"/>
        <v>0</v>
      </c>
      <c r="I20" s="135">
        <f t="shared" ref="I20" si="14">SUM(I16:I19)</f>
        <v>0</v>
      </c>
      <c r="J20" s="135">
        <f t="shared" si="13"/>
        <v>0</v>
      </c>
      <c r="K20" s="136">
        <f t="shared" ref="K20:K34" si="15">SUM(F20:J20)</f>
        <v>0</v>
      </c>
      <c r="L20" s="134">
        <f t="shared" ref="L20:N20" si="16">SUM(L16:L19)</f>
        <v>0</v>
      </c>
      <c r="M20" s="135">
        <f t="shared" si="16"/>
        <v>0</v>
      </c>
      <c r="N20" s="135">
        <f t="shared" si="16"/>
        <v>0</v>
      </c>
      <c r="O20" s="136">
        <f t="shared" si="1"/>
        <v>0</v>
      </c>
      <c r="P20" s="134">
        <f t="shared" ref="P20:U20" si="17">SUM(P16:P19)</f>
        <v>0</v>
      </c>
      <c r="Q20" s="135">
        <f t="shared" si="17"/>
        <v>0</v>
      </c>
      <c r="R20" s="135">
        <f t="shared" si="17"/>
        <v>0</v>
      </c>
      <c r="S20" s="136">
        <f t="shared" si="8"/>
        <v>0</v>
      </c>
      <c r="T20" s="135">
        <f t="shared" si="17"/>
        <v>0</v>
      </c>
      <c r="U20" s="135">
        <f t="shared" si="17"/>
        <v>0</v>
      </c>
      <c r="V20" s="136">
        <f t="shared" si="9"/>
        <v>0</v>
      </c>
      <c r="W20" s="136">
        <f t="shared" ref="W20" si="18">SUM(W16:W19)</f>
        <v>0</v>
      </c>
      <c r="X20" s="137">
        <f t="shared" si="10"/>
        <v>0</v>
      </c>
      <c r="Y20" s="133"/>
      <c r="Z20" s="133">
        <f t="shared" si="7"/>
        <v>0</v>
      </c>
    </row>
    <row r="21" spans="1:26" hidden="1" outlineLevel="1">
      <c r="A21" s="1"/>
      <c r="B21" s="17" t="str">
        <f>'Gemeente A'!B21</f>
        <v>Vrije Rubriek 1</v>
      </c>
      <c r="C21" s="492">
        <f>'V en W uitsplitsing'!F14+'V en W uitsplitsing'!G14</f>
        <v>0</v>
      </c>
      <c r="D21" s="492">
        <f>'V en W uitsplitsing'!I14*(alg!$B$17+alg!$B$18)</f>
        <v>0</v>
      </c>
      <c r="E21" s="128"/>
      <c r="F21" s="129">
        <f>'kosten in EUR - Gemeente C'!B14</f>
        <v>0</v>
      </c>
      <c r="G21" s="130">
        <f>'kosten in EUR - Gemeente C'!C14</f>
        <v>0</v>
      </c>
      <c r="H21" s="130">
        <f>'kosten in EUR - Gemeente C'!D14</f>
        <v>0</v>
      </c>
      <c r="I21" s="130">
        <f>'kosten in EUR - Gemeente C'!E14</f>
        <v>0</v>
      </c>
      <c r="J21" s="130">
        <f>'kosten in EUR - Gemeente C'!F14</f>
        <v>0</v>
      </c>
      <c r="K21" s="131">
        <f t="shared" ref="K21:K22" si="19">SUM(F21:J21)</f>
        <v>0</v>
      </c>
      <c r="L21" s="129">
        <f>'kosten in EUR - Gemeente C'!H14</f>
        <v>0</v>
      </c>
      <c r="M21" s="130">
        <f>'kosten in EUR - Gemeente C'!I14</f>
        <v>0</v>
      </c>
      <c r="N21" s="130">
        <f>'kosten in EUR - Gemeente C'!J14</f>
        <v>0</v>
      </c>
      <c r="O21" s="131">
        <f t="shared" ref="O21:O22" si="20">SUM(L21:N21)</f>
        <v>0</v>
      </c>
      <c r="P21" s="129">
        <f>'kosten in EUR - Gemeente C'!L14</f>
        <v>0</v>
      </c>
      <c r="Q21" s="130">
        <f>'kosten in EUR - Gemeente C'!M14</f>
        <v>0</v>
      </c>
      <c r="R21" s="130">
        <f>'kosten in EUR - Gemeente C'!N14</f>
        <v>0</v>
      </c>
      <c r="S21" s="131">
        <f t="shared" si="8"/>
        <v>0</v>
      </c>
      <c r="T21" s="130">
        <f>'kosten in EUR - Gemeente C'!P14</f>
        <v>0</v>
      </c>
      <c r="U21" s="130">
        <f>'kosten in EUR - Gemeente C'!Q14</f>
        <v>0</v>
      </c>
      <c r="V21" s="131">
        <f t="shared" si="9"/>
        <v>0</v>
      </c>
      <c r="W21" s="131">
        <f>'kosten in EUR - Gemeente C'!S14</f>
        <v>0</v>
      </c>
      <c r="X21" s="132">
        <f t="shared" si="10"/>
        <v>0</v>
      </c>
      <c r="Y21" s="133"/>
      <c r="Z21" s="133">
        <f t="shared" si="7"/>
        <v>0</v>
      </c>
    </row>
    <row r="22" spans="1:26" hidden="1" outlineLevel="1">
      <c r="A22" s="1"/>
      <c r="B22" s="17" t="str">
        <f>'Gemeente A'!B22</f>
        <v>Vrije Rubriek 1 overig</v>
      </c>
      <c r="C22" s="492">
        <f>'V en W uitsplitsing'!F15+'V en W uitsplitsing'!G15</f>
        <v>0</v>
      </c>
      <c r="D22" s="492">
        <f>'V en W uitsplitsing'!I15*(alg!$B$17+alg!$B$18)</f>
        <v>0</v>
      </c>
      <c r="E22" s="128"/>
      <c r="F22" s="129">
        <f>'kosten in EUR - Gemeente C'!B15</f>
        <v>0</v>
      </c>
      <c r="G22" s="130">
        <f>'kosten in EUR - Gemeente C'!C15</f>
        <v>0</v>
      </c>
      <c r="H22" s="130">
        <f>'kosten in EUR - Gemeente C'!D15</f>
        <v>0</v>
      </c>
      <c r="I22" s="130">
        <f>'kosten in EUR - Gemeente C'!E15</f>
        <v>0</v>
      </c>
      <c r="J22" s="130">
        <f>'kosten in EUR - Gemeente C'!F15</f>
        <v>0</v>
      </c>
      <c r="K22" s="131">
        <f t="shared" si="19"/>
        <v>0</v>
      </c>
      <c r="L22" s="129">
        <f>'kosten in EUR - Gemeente C'!H15</f>
        <v>0</v>
      </c>
      <c r="M22" s="130">
        <f>'kosten in EUR - Gemeente C'!I15</f>
        <v>0</v>
      </c>
      <c r="N22" s="130">
        <f>'kosten in EUR - Gemeente C'!J15</f>
        <v>0</v>
      </c>
      <c r="O22" s="131">
        <f t="shared" si="20"/>
        <v>0</v>
      </c>
      <c r="P22" s="129">
        <f>'kosten in EUR - Gemeente C'!L15</f>
        <v>0</v>
      </c>
      <c r="Q22" s="130">
        <f>'kosten in EUR - Gemeente C'!M15</f>
        <v>0</v>
      </c>
      <c r="R22" s="130">
        <f>'kosten in EUR - Gemeente C'!N15</f>
        <v>0</v>
      </c>
      <c r="S22" s="131">
        <f t="shared" si="8"/>
        <v>0</v>
      </c>
      <c r="T22" s="130">
        <f>'kosten in EUR - Gemeente C'!P15</f>
        <v>0</v>
      </c>
      <c r="U22" s="130">
        <f>'kosten in EUR - Gemeente C'!Q15</f>
        <v>0</v>
      </c>
      <c r="V22" s="131">
        <f t="shared" si="9"/>
        <v>0</v>
      </c>
      <c r="W22" s="131">
        <f>'kosten in EUR - Gemeente C'!S15</f>
        <v>0</v>
      </c>
      <c r="X22" s="132">
        <f t="shared" si="10"/>
        <v>0</v>
      </c>
      <c r="Y22" s="133"/>
      <c r="Z22" s="133">
        <f t="shared" si="7"/>
        <v>0</v>
      </c>
    </row>
    <row r="23" spans="1:26" collapsed="1">
      <c r="A23" s="1" t="s">
        <v>473</v>
      </c>
      <c r="C23" s="136">
        <f>SUM(C21:C22)</f>
        <v>0</v>
      </c>
      <c r="D23" s="136">
        <f>SUM(D21:D22)</f>
        <v>0</v>
      </c>
      <c r="E23" s="133"/>
      <c r="F23" s="134">
        <f>SUM(F21:F22)</f>
        <v>0</v>
      </c>
      <c r="G23" s="135">
        <f t="shared" ref="G23:J23" si="21">SUM(G21:G22)</f>
        <v>0</v>
      </c>
      <c r="H23" s="135">
        <f t="shared" si="21"/>
        <v>0</v>
      </c>
      <c r="I23" s="135">
        <f t="shared" ref="I23" si="22">SUM(I21:I22)</f>
        <v>0</v>
      </c>
      <c r="J23" s="135">
        <f t="shared" si="21"/>
        <v>0</v>
      </c>
      <c r="K23" s="136">
        <f t="shared" si="15"/>
        <v>0</v>
      </c>
      <c r="L23" s="134">
        <f t="shared" ref="L23:N23" si="23">SUM(L21:L22)</f>
        <v>0</v>
      </c>
      <c r="M23" s="135">
        <f t="shared" si="23"/>
        <v>0</v>
      </c>
      <c r="N23" s="135">
        <f t="shared" si="23"/>
        <v>0</v>
      </c>
      <c r="O23" s="136">
        <f t="shared" si="1"/>
        <v>0</v>
      </c>
      <c r="P23" s="134">
        <f t="shared" ref="P23:U23" si="24">SUM(P21:P22)</f>
        <v>0</v>
      </c>
      <c r="Q23" s="135">
        <f t="shared" si="24"/>
        <v>0</v>
      </c>
      <c r="R23" s="135">
        <f t="shared" si="24"/>
        <v>0</v>
      </c>
      <c r="S23" s="136">
        <f t="shared" si="8"/>
        <v>0</v>
      </c>
      <c r="T23" s="135">
        <f t="shared" si="24"/>
        <v>0</v>
      </c>
      <c r="U23" s="135">
        <f t="shared" si="24"/>
        <v>0</v>
      </c>
      <c r="V23" s="136">
        <f t="shared" si="9"/>
        <v>0</v>
      </c>
      <c r="W23" s="136">
        <f t="shared" ref="W23" si="25">SUM(W21:W22)</f>
        <v>0</v>
      </c>
      <c r="X23" s="137">
        <f t="shared" si="10"/>
        <v>0</v>
      </c>
      <c r="Y23" s="133"/>
      <c r="Z23" s="133">
        <f t="shared" si="7"/>
        <v>0</v>
      </c>
    </row>
    <row r="24" spans="1:26" hidden="1" outlineLevel="1">
      <c r="A24" s="1"/>
      <c r="B24" s="17" t="str">
        <f>'Gemeente A'!B24</f>
        <v>Vrije Rubriek 2</v>
      </c>
      <c r="C24" s="492">
        <f>'V en W uitsplitsing'!F17+'V en W uitsplitsing'!G17</f>
        <v>0</v>
      </c>
      <c r="D24" s="492">
        <f>'V en W uitsplitsing'!I17*(alg!$B$17+alg!$B$18)</f>
        <v>0</v>
      </c>
      <c r="E24" s="128"/>
      <c r="F24" s="129">
        <f>'kosten in EUR - Gemeente C'!B17</f>
        <v>0</v>
      </c>
      <c r="G24" s="130">
        <f>'kosten in EUR - Gemeente C'!C17</f>
        <v>0</v>
      </c>
      <c r="H24" s="130">
        <f>'kosten in EUR - Gemeente C'!D17</f>
        <v>0</v>
      </c>
      <c r="I24" s="130">
        <f>'kosten in EUR - Gemeente C'!E17</f>
        <v>0</v>
      </c>
      <c r="J24" s="130">
        <f>'kosten in EUR - Gemeente C'!F17</f>
        <v>0</v>
      </c>
      <c r="K24" s="131">
        <f t="shared" ref="K24:K25" si="26">SUM(F24:J24)</f>
        <v>0</v>
      </c>
      <c r="L24" s="129">
        <f>'kosten in EUR - Gemeente C'!H17</f>
        <v>0</v>
      </c>
      <c r="M24" s="130">
        <f>'kosten in EUR - Gemeente C'!I17</f>
        <v>0</v>
      </c>
      <c r="N24" s="130">
        <f>'kosten in EUR - Gemeente C'!J17</f>
        <v>0</v>
      </c>
      <c r="O24" s="131">
        <f t="shared" ref="O24:O25" si="27">SUM(L24:N24)</f>
        <v>0</v>
      </c>
      <c r="P24" s="129">
        <f>'kosten in EUR - Gemeente C'!L17</f>
        <v>0</v>
      </c>
      <c r="Q24" s="130">
        <f>'kosten in EUR - Gemeente C'!M17</f>
        <v>0</v>
      </c>
      <c r="R24" s="130">
        <f>'kosten in EUR - Gemeente C'!N17</f>
        <v>0</v>
      </c>
      <c r="S24" s="131">
        <f t="shared" si="8"/>
        <v>0</v>
      </c>
      <c r="T24" s="130">
        <f>'kosten in EUR - Gemeente C'!P17</f>
        <v>0</v>
      </c>
      <c r="U24" s="130">
        <f>'kosten in EUR - Gemeente C'!Q17</f>
        <v>0</v>
      </c>
      <c r="V24" s="131">
        <f t="shared" si="9"/>
        <v>0</v>
      </c>
      <c r="W24" s="131">
        <f>'kosten in EUR - Gemeente C'!S17</f>
        <v>0</v>
      </c>
      <c r="X24" s="132">
        <f t="shared" si="10"/>
        <v>0</v>
      </c>
      <c r="Y24" s="133"/>
      <c r="Z24" s="133">
        <f t="shared" si="7"/>
        <v>0</v>
      </c>
    </row>
    <row r="25" spans="1:26" hidden="1" outlineLevel="1">
      <c r="A25" s="1"/>
      <c r="B25" s="17" t="str">
        <f>'Gemeente A'!B25</f>
        <v>Vrije Rubriek 2 overig</v>
      </c>
      <c r="C25" s="492">
        <f>'V en W uitsplitsing'!F18+'V en W uitsplitsing'!G18</f>
        <v>0</v>
      </c>
      <c r="D25" s="492">
        <f>'V en W uitsplitsing'!I18*(alg!$B$17+alg!$B$18)</f>
        <v>0</v>
      </c>
      <c r="E25" s="128"/>
      <c r="F25" s="129">
        <f>'kosten in EUR - Gemeente C'!B18</f>
        <v>0</v>
      </c>
      <c r="G25" s="130">
        <f>'kosten in EUR - Gemeente C'!C18</f>
        <v>0</v>
      </c>
      <c r="H25" s="130">
        <f>'kosten in EUR - Gemeente C'!D18</f>
        <v>0</v>
      </c>
      <c r="I25" s="130">
        <f>'kosten in EUR - Gemeente C'!E18</f>
        <v>0</v>
      </c>
      <c r="J25" s="130">
        <f>'kosten in EUR - Gemeente C'!F18</f>
        <v>0</v>
      </c>
      <c r="K25" s="131">
        <f t="shared" si="26"/>
        <v>0</v>
      </c>
      <c r="L25" s="129">
        <f>'kosten in EUR - Gemeente C'!H18</f>
        <v>0</v>
      </c>
      <c r="M25" s="130">
        <f>'kosten in EUR - Gemeente C'!I18</f>
        <v>0</v>
      </c>
      <c r="N25" s="130">
        <f>'kosten in EUR - Gemeente C'!J18</f>
        <v>0</v>
      </c>
      <c r="O25" s="131">
        <f t="shared" si="27"/>
        <v>0</v>
      </c>
      <c r="P25" s="129">
        <f>'kosten in EUR - Gemeente C'!L18</f>
        <v>0</v>
      </c>
      <c r="Q25" s="130">
        <f>'kosten in EUR - Gemeente C'!M18</f>
        <v>0</v>
      </c>
      <c r="R25" s="130">
        <f>'kosten in EUR - Gemeente C'!N18</f>
        <v>0</v>
      </c>
      <c r="S25" s="131">
        <f t="shared" si="8"/>
        <v>0</v>
      </c>
      <c r="T25" s="130">
        <f>'kosten in EUR - Gemeente C'!P18</f>
        <v>0</v>
      </c>
      <c r="U25" s="130">
        <f>'kosten in EUR - Gemeente C'!Q18</f>
        <v>0</v>
      </c>
      <c r="V25" s="131">
        <f t="shared" si="9"/>
        <v>0</v>
      </c>
      <c r="W25" s="131">
        <f>'kosten in EUR - Gemeente C'!S18</f>
        <v>0</v>
      </c>
      <c r="X25" s="132">
        <f t="shared" si="10"/>
        <v>0</v>
      </c>
      <c r="Y25" s="133"/>
      <c r="Z25" s="133">
        <f t="shared" si="7"/>
        <v>0</v>
      </c>
    </row>
    <row r="26" spans="1:26" collapsed="1">
      <c r="A26" s="1" t="s">
        <v>476</v>
      </c>
      <c r="C26" s="136">
        <f>SUM(C24:C25)</f>
        <v>0</v>
      </c>
      <c r="D26" s="136">
        <f>SUM(D24:D25)</f>
        <v>0</v>
      </c>
      <c r="E26" s="133"/>
      <c r="F26" s="134">
        <f>SUM(F24:F25)</f>
        <v>0</v>
      </c>
      <c r="G26" s="135">
        <f t="shared" ref="G26:J26" si="28">SUM(G24:G25)</f>
        <v>0</v>
      </c>
      <c r="H26" s="135">
        <f t="shared" si="28"/>
        <v>0</v>
      </c>
      <c r="I26" s="135">
        <f t="shared" ref="I26" si="29">SUM(I24:I25)</f>
        <v>0</v>
      </c>
      <c r="J26" s="135">
        <f t="shared" si="28"/>
        <v>0</v>
      </c>
      <c r="K26" s="136">
        <f t="shared" ref="K26" si="30">SUM(F26:J26)</f>
        <v>0</v>
      </c>
      <c r="L26" s="134">
        <f t="shared" ref="L26:N26" si="31">SUM(L24:L25)</f>
        <v>0</v>
      </c>
      <c r="M26" s="135">
        <f t="shared" si="31"/>
        <v>0</v>
      </c>
      <c r="N26" s="135">
        <f t="shared" si="31"/>
        <v>0</v>
      </c>
      <c r="O26" s="136">
        <f t="shared" si="1"/>
        <v>0</v>
      </c>
      <c r="P26" s="134">
        <f t="shared" ref="P26:R26" si="32">SUM(P24:P25)</f>
        <v>0</v>
      </c>
      <c r="Q26" s="135">
        <f t="shared" si="32"/>
        <v>0</v>
      </c>
      <c r="R26" s="135">
        <f t="shared" si="32"/>
        <v>0</v>
      </c>
      <c r="S26" s="136">
        <f t="shared" si="8"/>
        <v>0</v>
      </c>
      <c r="T26" s="135">
        <f t="shared" ref="T26:U26" si="33">SUM(T24:T25)</f>
        <v>0</v>
      </c>
      <c r="U26" s="135">
        <f t="shared" si="33"/>
        <v>0</v>
      </c>
      <c r="V26" s="136">
        <f t="shared" si="9"/>
        <v>0</v>
      </c>
      <c r="W26" s="136">
        <f t="shared" ref="W26" si="34">SUM(W24:W25)</f>
        <v>0</v>
      </c>
      <c r="X26" s="137">
        <f t="shared" si="10"/>
        <v>0</v>
      </c>
      <c r="Y26" s="133"/>
      <c r="Z26" s="133">
        <f t="shared" si="7"/>
        <v>0</v>
      </c>
    </row>
    <row r="27" spans="1:26" hidden="1" outlineLevel="1">
      <c r="A27" s="1"/>
      <c r="B27" s="17" t="str">
        <f>'Gemeente A'!B27</f>
        <v>Rentebaten</v>
      </c>
      <c r="C27" s="492">
        <f>'V en W uitsplitsing'!F20+'V en W uitsplitsing'!G20</f>
        <v>0</v>
      </c>
      <c r="D27" s="492">
        <f>'V en W uitsplitsing'!I20*(alg!$B$17+alg!$B$18)</f>
        <v>0</v>
      </c>
      <c r="E27" s="128"/>
      <c r="F27" s="129">
        <f>'kosten in EUR - Gemeente C'!B20</f>
        <v>0</v>
      </c>
      <c r="G27" s="130">
        <f>'kosten in EUR - Gemeente C'!C20</f>
        <v>0</v>
      </c>
      <c r="H27" s="130">
        <f>'kosten in EUR - Gemeente C'!D20</f>
        <v>0</v>
      </c>
      <c r="I27" s="130">
        <f>'kosten in EUR - Gemeente C'!E20</f>
        <v>0</v>
      </c>
      <c r="J27" s="130">
        <f>'kosten in EUR - Gemeente C'!F20</f>
        <v>0</v>
      </c>
      <c r="K27" s="131">
        <f t="shared" ref="K27:K29" si="35">SUM(F27:J27)</f>
        <v>0</v>
      </c>
      <c r="L27" s="129">
        <f>'kosten in EUR - Gemeente C'!H20</f>
        <v>0</v>
      </c>
      <c r="M27" s="130">
        <f>'kosten in EUR - Gemeente C'!I20</f>
        <v>0</v>
      </c>
      <c r="N27" s="130">
        <f>'kosten in EUR - Gemeente C'!J20</f>
        <v>0</v>
      </c>
      <c r="O27" s="131">
        <f t="shared" ref="O27:O29" si="36">SUM(L27:N27)</f>
        <v>0</v>
      </c>
      <c r="P27" s="129">
        <f>'kosten in EUR - Gemeente C'!L20</f>
        <v>0</v>
      </c>
      <c r="Q27" s="130">
        <f>'kosten in EUR - Gemeente C'!M20</f>
        <v>0</v>
      </c>
      <c r="R27" s="130">
        <f>'kosten in EUR - Gemeente C'!N20</f>
        <v>0</v>
      </c>
      <c r="S27" s="131">
        <f t="shared" si="8"/>
        <v>0</v>
      </c>
      <c r="T27" s="130">
        <f>'kosten in EUR - Gemeente C'!P20</f>
        <v>0</v>
      </c>
      <c r="U27" s="130">
        <f>'kosten in EUR - Gemeente C'!Q20</f>
        <v>0</v>
      </c>
      <c r="V27" s="131">
        <f t="shared" si="9"/>
        <v>0</v>
      </c>
      <c r="W27" s="131">
        <f>'kosten in EUR - Gemeente C'!S20</f>
        <v>0</v>
      </c>
      <c r="X27" s="132">
        <f t="shared" si="10"/>
        <v>0</v>
      </c>
      <c r="Y27" s="133"/>
      <c r="Z27" s="133">
        <f t="shared" si="7"/>
        <v>0</v>
      </c>
    </row>
    <row r="28" spans="1:26" hidden="1" outlineLevel="1">
      <c r="A28" s="1"/>
      <c r="B28" s="17" t="str">
        <f>'Gemeente A'!B28</f>
        <v>Project baten</v>
      </c>
      <c r="C28" s="492">
        <f>'V en W uitsplitsing'!F21+'V en W uitsplitsing'!G21</f>
        <v>150000</v>
      </c>
      <c r="D28" s="492">
        <f>'V en W uitsplitsing'!I21*(alg!$B$17+alg!$B$18)</f>
        <v>0</v>
      </c>
      <c r="E28" s="128"/>
      <c r="F28" s="129">
        <f>'kosten in EUR - Gemeente C'!B21</f>
        <v>20000</v>
      </c>
      <c r="G28" s="130">
        <f>'kosten in EUR - Gemeente C'!C21</f>
        <v>20000</v>
      </c>
      <c r="H28" s="130">
        <f>'kosten in EUR - Gemeente C'!D21</f>
        <v>10000</v>
      </c>
      <c r="I28" s="130">
        <f>'kosten in EUR - Gemeente C'!E21</f>
        <v>10000</v>
      </c>
      <c r="J28" s="130">
        <f>'kosten in EUR - Gemeente C'!F21</f>
        <v>10000</v>
      </c>
      <c r="K28" s="131">
        <f t="shared" si="35"/>
        <v>70000</v>
      </c>
      <c r="L28" s="129">
        <f>'kosten in EUR - Gemeente C'!H21</f>
        <v>15000</v>
      </c>
      <c r="M28" s="130">
        <f>'kosten in EUR - Gemeente C'!I21</f>
        <v>15000</v>
      </c>
      <c r="N28" s="130">
        <f>'kosten in EUR - Gemeente C'!J21</f>
        <v>15000</v>
      </c>
      <c r="O28" s="131">
        <f t="shared" si="36"/>
        <v>45000</v>
      </c>
      <c r="P28" s="129">
        <f>'kosten in EUR - Gemeente C'!L21</f>
        <v>10000</v>
      </c>
      <c r="Q28" s="130">
        <f>'kosten in EUR - Gemeente C'!M21</f>
        <v>10000</v>
      </c>
      <c r="R28" s="130">
        <f>'kosten in EUR - Gemeente C'!N21</f>
        <v>5000</v>
      </c>
      <c r="S28" s="131">
        <f t="shared" si="8"/>
        <v>25000</v>
      </c>
      <c r="T28" s="130">
        <f>'kosten in EUR - Gemeente C'!P21</f>
        <v>0</v>
      </c>
      <c r="U28" s="130">
        <f>'kosten in EUR - Gemeente C'!Q21</f>
        <v>0</v>
      </c>
      <c r="V28" s="131">
        <f t="shared" si="9"/>
        <v>0</v>
      </c>
      <c r="W28" s="131">
        <f>'kosten in EUR - Gemeente C'!S21</f>
        <v>10000</v>
      </c>
      <c r="X28" s="132">
        <f t="shared" si="10"/>
        <v>150000</v>
      </c>
      <c r="Y28" s="133"/>
      <c r="Z28" s="133">
        <f t="shared" si="7"/>
        <v>0</v>
      </c>
    </row>
    <row r="29" spans="1:26" hidden="1" outlineLevel="1">
      <c r="A29" s="1"/>
      <c r="B29" s="17" t="str">
        <f>'Gemeente A'!B29</f>
        <v>Overige baten</v>
      </c>
      <c r="C29" s="492">
        <f>'V en W uitsplitsing'!F22+'V en W uitsplitsing'!G22</f>
        <v>0</v>
      </c>
      <c r="D29" s="492">
        <f>'V en W uitsplitsing'!I22*(alg!$B$17+alg!$B$18)</f>
        <v>0</v>
      </c>
      <c r="E29" s="128"/>
      <c r="F29" s="129">
        <f>'kosten in EUR - Gemeente C'!B22</f>
        <v>0</v>
      </c>
      <c r="G29" s="130">
        <f>'kosten in EUR - Gemeente C'!C22</f>
        <v>0</v>
      </c>
      <c r="H29" s="130">
        <f>'kosten in EUR - Gemeente C'!D22</f>
        <v>0</v>
      </c>
      <c r="I29" s="130">
        <f>'kosten in EUR - Gemeente C'!E22</f>
        <v>0</v>
      </c>
      <c r="J29" s="130">
        <f>'kosten in EUR - Gemeente C'!F22</f>
        <v>0</v>
      </c>
      <c r="K29" s="131">
        <f t="shared" si="35"/>
        <v>0</v>
      </c>
      <c r="L29" s="129">
        <f>'kosten in EUR - Gemeente C'!H22</f>
        <v>0</v>
      </c>
      <c r="M29" s="130">
        <f>'kosten in EUR - Gemeente C'!I22</f>
        <v>0</v>
      </c>
      <c r="N29" s="130">
        <f>'kosten in EUR - Gemeente C'!J22</f>
        <v>0</v>
      </c>
      <c r="O29" s="131">
        <f t="shared" si="36"/>
        <v>0</v>
      </c>
      <c r="P29" s="129">
        <f>'kosten in EUR - Gemeente C'!L22</f>
        <v>0</v>
      </c>
      <c r="Q29" s="130">
        <f>'kosten in EUR - Gemeente C'!M22</f>
        <v>0</v>
      </c>
      <c r="R29" s="130">
        <f>'kosten in EUR - Gemeente C'!N22</f>
        <v>0</v>
      </c>
      <c r="S29" s="131">
        <f t="shared" si="8"/>
        <v>0</v>
      </c>
      <c r="T29" s="130">
        <f>'kosten in EUR - Gemeente C'!P22</f>
        <v>0</v>
      </c>
      <c r="U29" s="130">
        <f>'kosten in EUR - Gemeente C'!Q22</f>
        <v>0</v>
      </c>
      <c r="V29" s="131">
        <f t="shared" si="9"/>
        <v>0</v>
      </c>
      <c r="W29" s="131">
        <f>'kosten in EUR - Gemeente C'!S22</f>
        <v>0</v>
      </c>
      <c r="X29" s="132">
        <f t="shared" si="10"/>
        <v>0</v>
      </c>
      <c r="Y29" s="133"/>
      <c r="Z29" s="133">
        <f t="shared" si="7"/>
        <v>0</v>
      </c>
    </row>
    <row r="30" spans="1:26" collapsed="1">
      <c r="A30" s="1" t="s">
        <v>37</v>
      </c>
      <c r="C30" s="136">
        <f>SUM(C27:C29)</f>
        <v>150000</v>
      </c>
      <c r="D30" s="136">
        <f>SUM(D27:D29)</f>
        <v>0</v>
      </c>
      <c r="E30" s="133"/>
      <c r="F30" s="134">
        <f>SUM(F21:F29)</f>
        <v>20000</v>
      </c>
      <c r="G30" s="135">
        <f>SUM(G21:G29)</f>
        <v>20000</v>
      </c>
      <c r="H30" s="135">
        <f>SUM(H21:H29)</f>
        <v>10000</v>
      </c>
      <c r="I30" s="135">
        <f>SUM(I21:I29)</f>
        <v>10000</v>
      </c>
      <c r="J30" s="135">
        <f>SUM(J21:J29)</f>
        <v>10000</v>
      </c>
      <c r="K30" s="136">
        <f t="shared" si="15"/>
        <v>70000</v>
      </c>
      <c r="L30" s="134">
        <f>SUM(L21:L29)</f>
        <v>15000</v>
      </c>
      <c r="M30" s="135">
        <f>SUM(M21:M29)</f>
        <v>15000</v>
      </c>
      <c r="N30" s="135">
        <f>SUM(N21:N29)</f>
        <v>15000</v>
      </c>
      <c r="O30" s="136">
        <f t="shared" si="1"/>
        <v>45000</v>
      </c>
      <c r="P30" s="134">
        <f>SUM(P21:P29)</f>
        <v>10000</v>
      </c>
      <c r="Q30" s="135">
        <f>SUM(Q21:Q29)</f>
        <v>10000</v>
      </c>
      <c r="R30" s="135">
        <f>SUM(R21:R29)</f>
        <v>5000</v>
      </c>
      <c r="S30" s="136">
        <f t="shared" si="8"/>
        <v>25000</v>
      </c>
      <c r="T30" s="135">
        <f>SUM(T21:T29)</f>
        <v>0</v>
      </c>
      <c r="U30" s="135">
        <f>SUM(U21:U29)</f>
        <v>0</v>
      </c>
      <c r="V30" s="136">
        <f t="shared" si="9"/>
        <v>0</v>
      </c>
      <c r="W30" s="136">
        <f>SUM(W21:W29)</f>
        <v>10000</v>
      </c>
      <c r="X30" s="137">
        <f t="shared" si="10"/>
        <v>150000</v>
      </c>
      <c r="Y30" s="133"/>
      <c r="Z30" s="133">
        <f t="shared" si="7"/>
        <v>0</v>
      </c>
    </row>
    <row r="31" spans="1:26" hidden="1" outlineLevel="1">
      <c r="A31" s="1"/>
      <c r="B31" s="17" t="str">
        <f>'Gemeente A'!B31</f>
        <v>Exploitatie subsidie</v>
      </c>
      <c r="C31" s="492">
        <f>'V en W uitsplitsing'!F24+'V en W uitsplitsing'!G24</f>
        <v>350000</v>
      </c>
      <c r="D31" s="492">
        <f>'V en W uitsplitsing'!I24*(alg!$B$17+alg!$B$18)</f>
        <v>0</v>
      </c>
      <c r="E31" s="128"/>
      <c r="F31" s="129">
        <f>'kosten in EUR - Gemeente C'!B24</f>
        <v>0</v>
      </c>
      <c r="G31" s="130">
        <f>'kosten in EUR - Gemeente C'!C24</f>
        <v>0</v>
      </c>
      <c r="H31" s="130">
        <f>'kosten in EUR - Gemeente C'!D24</f>
        <v>0</v>
      </c>
      <c r="I31" s="130">
        <f>'kosten in EUR - Gemeente C'!E24</f>
        <v>0</v>
      </c>
      <c r="J31" s="130">
        <f>'kosten in EUR - Gemeente C'!F24</f>
        <v>0</v>
      </c>
      <c r="K31" s="131">
        <f t="shared" ref="K31:K33" si="37">SUM(F31:J31)</f>
        <v>0</v>
      </c>
      <c r="L31" s="129">
        <f>'kosten in EUR - Gemeente C'!H24</f>
        <v>0</v>
      </c>
      <c r="M31" s="130">
        <f>'kosten in EUR - Gemeente C'!I24</f>
        <v>0</v>
      </c>
      <c r="N31" s="130">
        <f>'kosten in EUR - Gemeente C'!J24</f>
        <v>0</v>
      </c>
      <c r="O31" s="131">
        <f t="shared" ref="O31:O33" si="38">SUM(L31:N31)</f>
        <v>0</v>
      </c>
      <c r="P31" s="129">
        <f>'kosten in EUR - Gemeente C'!L24</f>
        <v>0</v>
      </c>
      <c r="Q31" s="130">
        <f>'kosten in EUR - Gemeente C'!M24</f>
        <v>0</v>
      </c>
      <c r="R31" s="130">
        <f>'kosten in EUR - Gemeente C'!N24</f>
        <v>0</v>
      </c>
      <c r="S31" s="131">
        <f t="shared" si="8"/>
        <v>0</v>
      </c>
      <c r="T31" s="130">
        <f>'kosten in EUR - Gemeente C'!P24</f>
        <v>0</v>
      </c>
      <c r="U31" s="130">
        <f>'kosten in EUR - Gemeente C'!Q24</f>
        <v>0</v>
      </c>
      <c r="V31" s="131">
        <f t="shared" si="9"/>
        <v>0</v>
      </c>
      <c r="W31" s="131">
        <f>'kosten in EUR - Gemeente C'!S24</f>
        <v>350000</v>
      </c>
      <c r="X31" s="132">
        <f t="shared" si="10"/>
        <v>350000</v>
      </c>
      <c r="Y31" s="133"/>
      <c r="Z31" s="133">
        <f t="shared" si="7"/>
        <v>0</v>
      </c>
    </row>
    <row r="32" spans="1:26" hidden="1" outlineLevel="1">
      <c r="A32" s="1"/>
      <c r="B32" s="17" t="str">
        <f>'Gemeente A'!B32</f>
        <v>Project subsidie</v>
      </c>
      <c r="C32" s="492">
        <f>'V en W uitsplitsing'!F25+'V en W uitsplitsing'!G25</f>
        <v>0</v>
      </c>
      <c r="D32" s="492">
        <f>'V en W uitsplitsing'!I25*(alg!$B$17+alg!$B$18)</f>
        <v>0</v>
      </c>
      <c r="E32" s="128"/>
      <c r="F32" s="129">
        <f>'kosten in EUR - Gemeente C'!B25</f>
        <v>0</v>
      </c>
      <c r="G32" s="130">
        <f>'kosten in EUR - Gemeente C'!C25</f>
        <v>0</v>
      </c>
      <c r="H32" s="130">
        <f>'kosten in EUR - Gemeente C'!D25</f>
        <v>0</v>
      </c>
      <c r="I32" s="130">
        <f>'kosten in EUR - Gemeente C'!E25</f>
        <v>0</v>
      </c>
      <c r="J32" s="130">
        <f>'kosten in EUR - Gemeente C'!F25</f>
        <v>0</v>
      </c>
      <c r="K32" s="131">
        <f t="shared" si="37"/>
        <v>0</v>
      </c>
      <c r="L32" s="129">
        <f>'kosten in EUR - Gemeente C'!H25</f>
        <v>0</v>
      </c>
      <c r="M32" s="130">
        <f>'kosten in EUR - Gemeente C'!I25</f>
        <v>0</v>
      </c>
      <c r="N32" s="130">
        <f>'kosten in EUR - Gemeente C'!J25</f>
        <v>0</v>
      </c>
      <c r="O32" s="131">
        <f t="shared" si="38"/>
        <v>0</v>
      </c>
      <c r="P32" s="129">
        <f>'kosten in EUR - Gemeente C'!L25</f>
        <v>0</v>
      </c>
      <c r="Q32" s="130">
        <f>'kosten in EUR - Gemeente C'!M25</f>
        <v>0</v>
      </c>
      <c r="R32" s="130">
        <f>'kosten in EUR - Gemeente C'!N25</f>
        <v>0</v>
      </c>
      <c r="S32" s="131">
        <f t="shared" si="8"/>
        <v>0</v>
      </c>
      <c r="T32" s="130">
        <f>'kosten in EUR - Gemeente C'!P25</f>
        <v>0</v>
      </c>
      <c r="U32" s="130">
        <f>'kosten in EUR - Gemeente C'!Q25</f>
        <v>0</v>
      </c>
      <c r="V32" s="131">
        <f t="shared" si="9"/>
        <v>0</v>
      </c>
      <c r="W32" s="131">
        <f>'kosten in EUR - Gemeente C'!S25</f>
        <v>0</v>
      </c>
      <c r="X32" s="132">
        <f t="shared" si="10"/>
        <v>0</v>
      </c>
      <c r="Y32" s="133"/>
      <c r="Z32" s="133">
        <f t="shared" si="7"/>
        <v>0</v>
      </c>
    </row>
    <row r="33" spans="1:26" hidden="1" outlineLevel="1">
      <c r="A33" s="1"/>
      <c r="B33" s="17" t="str">
        <f>'Gemeente A'!B33</f>
        <v>Overige Subsidies</v>
      </c>
      <c r="C33" s="492">
        <f>'V en W uitsplitsing'!F26+'V en W uitsplitsing'!G26</f>
        <v>0</v>
      </c>
      <c r="D33" s="492">
        <f>'V en W uitsplitsing'!I26*(alg!$B$17+alg!$B$18)</f>
        <v>0</v>
      </c>
      <c r="E33" s="128"/>
      <c r="F33" s="129">
        <f>'kosten in EUR - Gemeente C'!B26</f>
        <v>0</v>
      </c>
      <c r="G33" s="130">
        <f>'kosten in EUR - Gemeente C'!C26</f>
        <v>0</v>
      </c>
      <c r="H33" s="130">
        <f>'kosten in EUR - Gemeente C'!D26</f>
        <v>0</v>
      </c>
      <c r="I33" s="130">
        <f>'kosten in EUR - Gemeente C'!E26</f>
        <v>0</v>
      </c>
      <c r="J33" s="130">
        <f>'kosten in EUR - Gemeente C'!F26</f>
        <v>0</v>
      </c>
      <c r="K33" s="131">
        <f t="shared" si="37"/>
        <v>0</v>
      </c>
      <c r="L33" s="129">
        <f>'kosten in EUR - Gemeente C'!H26</f>
        <v>0</v>
      </c>
      <c r="M33" s="130">
        <f>'kosten in EUR - Gemeente C'!I26</f>
        <v>0</v>
      </c>
      <c r="N33" s="130">
        <f>'kosten in EUR - Gemeente C'!J26</f>
        <v>0</v>
      </c>
      <c r="O33" s="131">
        <f t="shared" si="38"/>
        <v>0</v>
      </c>
      <c r="P33" s="129">
        <f>'kosten in EUR - Gemeente C'!L26</f>
        <v>0</v>
      </c>
      <c r="Q33" s="130">
        <f>'kosten in EUR - Gemeente C'!M26</f>
        <v>0</v>
      </c>
      <c r="R33" s="130">
        <f>'kosten in EUR - Gemeente C'!N26</f>
        <v>0</v>
      </c>
      <c r="S33" s="131">
        <f t="shared" si="8"/>
        <v>0</v>
      </c>
      <c r="T33" s="130">
        <f>'kosten in EUR - Gemeente C'!P26</f>
        <v>0</v>
      </c>
      <c r="U33" s="130">
        <f>'kosten in EUR - Gemeente C'!Q26</f>
        <v>0</v>
      </c>
      <c r="V33" s="131">
        <f t="shared" si="9"/>
        <v>0</v>
      </c>
      <c r="W33" s="131">
        <f>'kosten in EUR - Gemeente C'!S26</f>
        <v>0</v>
      </c>
      <c r="X33" s="132">
        <f t="shared" si="10"/>
        <v>0</v>
      </c>
      <c r="Y33" s="133"/>
      <c r="Z33" s="133">
        <f t="shared" si="7"/>
        <v>0</v>
      </c>
    </row>
    <row r="34" spans="1:26">
      <c r="A34" s="1" t="s">
        <v>478</v>
      </c>
      <c r="C34" s="137">
        <f>SUM(C31:C33)</f>
        <v>350000</v>
      </c>
      <c r="D34" s="137">
        <f>SUM(D31:D33)</f>
        <v>0</v>
      </c>
      <c r="E34" s="133"/>
      <c r="F34" s="134">
        <f>SUM(F31:F33)</f>
        <v>0</v>
      </c>
      <c r="G34" s="135">
        <f t="shared" ref="G34:J34" si="39">SUM(G31:G33)</f>
        <v>0</v>
      </c>
      <c r="H34" s="135">
        <f t="shared" si="39"/>
        <v>0</v>
      </c>
      <c r="I34" s="135">
        <f t="shared" ref="I34" si="40">SUM(I31:I33)</f>
        <v>0</v>
      </c>
      <c r="J34" s="135">
        <f t="shared" si="39"/>
        <v>0</v>
      </c>
      <c r="K34" s="136">
        <f t="shared" si="15"/>
        <v>0</v>
      </c>
      <c r="L34" s="134">
        <f t="shared" ref="L34:N34" si="41">SUM(L31:L33)</f>
        <v>0</v>
      </c>
      <c r="M34" s="135">
        <f t="shared" si="41"/>
        <v>0</v>
      </c>
      <c r="N34" s="135">
        <f t="shared" si="41"/>
        <v>0</v>
      </c>
      <c r="O34" s="136">
        <f t="shared" si="1"/>
        <v>0</v>
      </c>
      <c r="P34" s="134">
        <f t="shared" ref="P34:U34" si="42">SUM(P31:P33)</f>
        <v>0</v>
      </c>
      <c r="Q34" s="135">
        <f t="shared" si="42"/>
        <v>0</v>
      </c>
      <c r="R34" s="135">
        <f t="shared" si="42"/>
        <v>0</v>
      </c>
      <c r="S34" s="136">
        <f t="shared" si="8"/>
        <v>0</v>
      </c>
      <c r="T34" s="135">
        <f t="shared" si="42"/>
        <v>0</v>
      </c>
      <c r="U34" s="135">
        <f t="shared" si="42"/>
        <v>0</v>
      </c>
      <c r="V34" s="136">
        <f t="shared" si="9"/>
        <v>0</v>
      </c>
      <c r="W34" s="136">
        <f t="shared" ref="W34" si="43">SUM(W31:W33)</f>
        <v>350000</v>
      </c>
      <c r="X34" s="137">
        <f t="shared" si="10"/>
        <v>350000</v>
      </c>
      <c r="Y34" s="133"/>
      <c r="Z34" s="133">
        <f t="shared" si="7"/>
        <v>0</v>
      </c>
    </row>
    <row r="35" spans="1:26">
      <c r="C35" s="140"/>
      <c r="D35" s="140"/>
      <c r="E35" s="133"/>
      <c r="F35" s="138"/>
      <c r="G35" s="139"/>
      <c r="H35" s="139"/>
      <c r="I35" s="139"/>
      <c r="J35" s="139"/>
      <c r="K35" s="140"/>
      <c r="L35" s="138"/>
      <c r="M35" s="139"/>
      <c r="N35" s="139"/>
      <c r="O35" s="140"/>
      <c r="P35" s="138"/>
      <c r="Q35" s="139"/>
      <c r="R35" s="139"/>
      <c r="S35" s="140"/>
      <c r="T35" s="139"/>
      <c r="U35" s="139"/>
      <c r="V35" s="140"/>
      <c r="W35" s="140"/>
      <c r="X35" s="140"/>
      <c r="Y35" s="133"/>
      <c r="Z35" s="133"/>
    </row>
    <row r="36" spans="1:26" ht="13.5" thickBot="1">
      <c r="A36" s="126"/>
      <c r="B36" s="127" t="str">
        <f>'Gemeente A'!B36</f>
        <v>BATEN</v>
      </c>
      <c r="C36" s="144">
        <f>C15+C20+C23+C30+C34+C26</f>
        <v>575000</v>
      </c>
      <c r="D36" s="144">
        <f>D15+D20+D23+D30+D34+D26</f>
        <v>0</v>
      </c>
      <c r="E36" s="143"/>
      <c r="F36" s="141">
        <f t="shared" ref="F36:J36" si="44">F15+F20+F23+F30+F34+F26</f>
        <v>20000</v>
      </c>
      <c r="G36" s="142">
        <f t="shared" si="44"/>
        <v>20000</v>
      </c>
      <c r="H36" s="142">
        <f t="shared" si="44"/>
        <v>10000</v>
      </c>
      <c r="I36" s="142">
        <f t="shared" ref="I36" si="45">I15+I20+I23+I30+I34+I26</f>
        <v>10000</v>
      </c>
      <c r="J36" s="142">
        <f t="shared" si="44"/>
        <v>10000</v>
      </c>
      <c r="K36" s="144">
        <f>SUM(F36:J36)</f>
        <v>70000</v>
      </c>
      <c r="L36" s="141">
        <f t="shared" ref="L36:N36" si="46">L15+L20+L23+L30+L34+L26</f>
        <v>15000</v>
      </c>
      <c r="M36" s="142">
        <f t="shared" si="46"/>
        <v>15000</v>
      </c>
      <c r="N36" s="142">
        <f t="shared" si="46"/>
        <v>15000</v>
      </c>
      <c r="O36" s="144">
        <f>SUM(L36:N36)</f>
        <v>45000</v>
      </c>
      <c r="P36" s="141">
        <f t="shared" ref="P36:R36" si="47">P15+P20+P23+P30+P34+P26</f>
        <v>10000</v>
      </c>
      <c r="Q36" s="142">
        <f t="shared" si="47"/>
        <v>10000</v>
      </c>
      <c r="R36" s="142">
        <f t="shared" si="47"/>
        <v>5000</v>
      </c>
      <c r="S36" s="144">
        <f t="shared" si="8"/>
        <v>25000</v>
      </c>
      <c r="T36" s="142">
        <f t="shared" ref="T36:U36" si="48">T15+T20+T23+T30+T34+T26</f>
        <v>0</v>
      </c>
      <c r="U36" s="142">
        <f t="shared" si="48"/>
        <v>75000</v>
      </c>
      <c r="V36" s="144">
        <f t="shared" si="9"/>
        <v>75000</v>
      </c>
      <c r="W36" s="144">
        <f t="shared" ref="W36" si="49">W15+W20+W23+W30+W34+W26</f>
        <v>360000</v>
      </c>
      <c r="X36" s="144">
        <f>K36+O36+V36+S36+W36</f>
        <v>575000</v>
      </c>
      <c r="Y36" s="133"/>
      <c r="Z36" s="133">
        <f t="shared" si="7"/>
        <v>0</v>
      </c>
    </row>
    <row r="37" spans="1:26" ht="13.5" thickTop="1">
      <c r="C37" s="137"/>
      <c r="D37" s="137"/>
      <c r="E37" s="133"/>
      <c r="F37" s="145"/>
      <c r="G37" s="146"/>
      <c r="H37" s="146"/>
      <c r="I37" s="146"/>
      <c r="J37" s="146"/>
      <c r="K37" s="147"/>
      <c r="L37" s="145"/>
      <c r="M37" s="146"/>
      <c r="N37" s="146"/>
      <c r="O37" s="147"/>
      <c r="P37" s="145"/>
      <c r="Q37" s="146"/>
      <c r="R37" s="146"/>
      <c r="S37" s="147"/>
      <c r="T37" s="146"/>
      <c r="U37" s="146"/>
      <c r="V37" s="147"/>
      <c r="W37" s="147"/>
      <c r="X37" s="148"/>
      <c r="Y37" s="133"/>
      <c r="Z37" s="133"/>
    </row>
    <row r="38" spans="1:26" collapsed="1">
      <c r="A38" s="16" t="s">
        <v>38</v>
      </c>
      <c r="C38" s="137"/>
      <c r="D38" s="137"/>
      <c r="E38" s="133"/>
      <c r="F38" s="149"/>
      <c r="G38" s="150"/>
      <c r="H38" s="150"/>
      <c r="I38" s="150"/>
      <c r="J38" s="150"/>
      <c r="K38" s="148"/>
      <c r="L38" s="149"/>
      <c r="M38" s="150"/>
      <c r="N38" s="150"/>
      <c r="O38" s="148"/>
      <c r="P38" s="149"/>
      <c r="Q38" s="150"/>
      <c r="R38" s="150"/>
      <c r="S38" s="148"/>
      <c r="T38" s="150"/>
      <c r="U38" s="150"/>
      <c r="V38" s="148"/>
      <c r="W38" s="148"/>
      <c r="X38" s="148"/>
      <c r="Y38" s="133"/>
      <c r="Z38" s="133"/>
    </row>
    <row r="39" spans="1:26" hidden="1" outlineLevel="1">
      <c r="A39" s="1"/>
      <c r="B39" s="17" t="str">
        <f>'Gemeente A'!B39</f>
        <v>Bestuurs- / RvT kosten</v>
      </c>
      <c r="C39" s="492">
        <f>'V en W uitsplitsing'!F32+'V en W uitsplitsing'!G32</f>
        <v>0</v>
      </c>
      <c r="D39" s="492">
        <f>'V en W uitsplitsing'!I32*(alg!$B$17+alg!$B$18)</f>
        <v>769.23076923076928</v>
      </c>
      <c r="E39" s="128"/>
      <c r="F39" s="129">
        <f>'kosten in EUR - Gemeente C'!B32</f>
        <v>0</v>
      </c>
      <c r="G39" s="130">
        <f>'kosten in EUR - Gemeente C'!C32</f>
        <v>0</v>
      </c>
      <c r="H39" s="130">
        <f>'kosten in EUR - Gemeente C'!D32</f>
        <v>0</v>
      </c>
      <c r="I39" s="130">
        <f>'kosten in EUR - Gemeente C'!E32</f>
        <v>0</v>
      </c>
      <c r="J39" s="130">
        <f>'kosten in EUR - Gemeente C'!F32</f>
        <v>0</v>
      </c>
      <c r="K39" s="131">
        <f t="shared" ref="K39:K42" si="50">SUM(F39:J39)</f>
        <v>0</v>
      </c>
      <c r="L39" s="129">
        <f>'kosten in EUR - Gemeente C'!H32</f>
        <v>0</v>
      </c>
      <c r="M39" s="130">
        <f>'kosten in EUR - Gemeente C'!I32</f>
        <v>0</v>
      </c>
      <c r="N39" s="130">
        <f>'kosten in EUR - Gemeente C'!J32</f>
        <v>0</v>
      </c>
      <c r="O39" s="131">
        <f t="shared" ref="O39:O42" si="51">SUM(L39:N39)</f>
        <v>0</v>
      </c>
      <c r="P39" s="129">
        <f>'kosten in EUR - Gemeente C'!L32</f>
        <v>0</v>
      </c>
      <c r="Q39" s="130">
        <f>'kosten in EUR - Gemeente C'!M32</f>
        <v>0</v>
      </c>
      <c r="R39" s="130">
        <f>'kosten in EUR - Gemeente C'!N32</f>
        <v>0</v>
      </c>
      <c r="S39" s="131">
        <f t="shared" ref="S39:S42" si="52">SUM(P39:R39)</f>
        <v>0</v>
      </c>
      <c r="T39" s="130">
        <f>'kosten in EUR - Gemeente C'!P32</f>
        <v>0</v>
      </c>
      <c r="U39" s="130">
        <f>'kosten in EUR - Gemeente C'!Q32</f>
        <v>0</v>
      </c>
      <c r="V39" s="131">
        <f t="shared" ref="V39:V42" si="53">SUM(T39:U39)</f>
        <v>0</v>
      </c>
      <c r="W39" s="131">
        <f>'kosten in EUR - Gemeente C'!S32</f>
        <v>769.23076923076928</v>
      </c>
      <c r="X39" s="132">
        <f t="shared" ref="X39:X42" si="54">K39+O39+V39+S39+W39</f>
        <v>769.23076923076928</v>
      </c>
      <c r="Y39" s="133"/>
      <c r="Z39" s="133">
        <f t="shared" ref="Z39:Z99" si="55">X39-C39-D39</f>
        <v>0</v>
      </c>
    </row>
    <row r="40" spans="1:26" hidden="1" outlineLevel="1">
      <c r="A40" s="1"/>
      <c r="B40" s="17" t="str">
        <f>'Gemeente A'!B40</f>
        <v>Marketing</v>
      </c>
      <c r="C40" s="492">
        <f>'V en W uitsplitsing'!F33+'V en W uitsplitsing'!G33</f>
        <v>0</v>
      </c>
      <c r="D40" s="492">
        <f>'V en W uitsplitsing'!I33*(alg!$B$17+alg!$B$18)</f>
        <v>1538.4615384615386</v>
      </c>
      <c r="E40" s="128"/>
      <c r="F40" s="129">
        <f>'kosten in EUR - Gemeente C'!B33</f>
        <v>0</v>
      </c>
      <c r="G40" s="130">
        <f>'kosten in EUR - Gemeente C'!C33</f>
        <v>0</v>
      </c>
      <c r="H40" s="130">
        <f>'kosten in EUR - Gemeente C'!D33</f>
        <v>0</v>
      </c>
      <c r="I40" s="130">
        <f>'kosten in EUR - Gemeente C'!E33</f>
        <v>0</v>
      </c>
      <c r="J40" s="130">
        <f>'kosten in EUR - Gemeente C'!F33</f>
        <v>0</v>
      </c>
      <c r="K40" s="131">
        <f t="shared" si="50"/>
        <v>0</v>
      </c>
      <c r="L40" s="129">
        <f>'kosten in EUR - Gemeente C'!H33</f>
        <v>0</v>
      </c>
      <c r="M40" s="130">
        <f>'kosten in EUR - Gemeente C'!I33</f>
        <v>0</v>
      </c>
      <c r="N40" s="130">
        <f>'kosten in EUR - Gemeente C'!J33</f>
        <v>0</v>
      </c>
      <c r="O40" s="131">
        <f t="shared" si="51"/>
        <v>0</v>
      </c>
      <c r="P40" s="129">
        <f>'kosten in EUR - Gemeente C'!L33</f>
        <v>0</v>
      </c>
      <c r="Q40" s="130">
        <f>'kosten in EUR - Gemeente C'!M33</f>
        <v>0</v>
      </c>
      <c r="R40" s="130">
        <f>'kosten in EUR - Gemeente C'!N33</f>
        <v>0</v>
      </c>
      <c r="S40" s="131">
        <f t="shared" si="52"/>
        <v>0</v>
      </c>
      <c r="T40" s="130">
        <f>'kosten in EUR - Gemeente C'!P33</f>
        <v>0</v>
      </c>
      <c r="U40" s="130">
        <f>'kosten in EUR - Gemeente C'!Q33</f>
        <v>0</v>
      </c>
      <c r="V40" s="131">
        <f t="shared" si="53"/>
        <v>0</v>
      </c>
      <c r="W40" s="131">
        <f>'kosten in EUR - Gemeente C'!S33</f>
        <v>1538.4615384615386</v>
      </c>
      <c r="X40" s="132">
        <f t="shared" si="54"/>
        <v>1538.4615384615386</v>
      </c>
      <c r="Y40" s="133"/>
      <c r="Z40" s="133">
        <f t="shared" si="55"/>
        <v>0</v>
      </c>
    </row>
    <row r="41" spans="1:26" hidden="1" outlineLevel="1">
      <c r="A41" s="1"/>
      <c r="B41" s="17" t="str">
        <f>'Gemeente A'!B41</f>
        <v>Administratie &amp; advies</v>
      </c>
      <c r="C41" s="492">
        <f>'V en W uitsplitsing'!F34+'V en W uitsplitsing'!G34</f>
        <v>0</v>
      </c>
      <c r="D41" s="492">
        <f>'V en W uitsplitsing'!I34*(alg!$B$17+alg!$B$18)</f>
        <v>3846.1538461538462</v>
      </c>
      <c r="E41" s="128"/>
      <c r="F41" s="129">
        <f>'kosten in EUR - Gemeente C'!B34</f>
        <v>0</v>
      </c>
      <c r="G41" s="130">
        <f>'kosten in EUR - Gemeente C'!C34</f>
        <v>0</v>
      </c>
      <c r="H41" s="130">
        <f>'kosten in EUR - Gemeente C'!D34</f>
        <v>0</v>
      </c>
      <c r="I41" s="130">
        <f>'kosten in EUR - Gemeente C'!E34</f>
        <v>0</v>
      </c>
      <c r="J41" s="130">
        <f>'kosten in EUR - Gemeente C'!F34</f>
        <v>0</v>
      </c>
      <c r="K41" s="131">
        <f t="shared" si="50"/>
        <v>0</v>
      </c>
      <c r="L41" s="129">
        <f>'kosten in EUR - Gemeente C'!H34</f>
        <v>0</v>
      </c>
      <c r="M41" s="130">
        <f>'kosten in EUR - Gemeente C'!I34</f>
        <v>0</v>
      </c>
      <c r="N41" s="130">
        <f>'kosten in EUR - Gemeente C'!J34</f>
        <v>0</v>
      </c>
      <c r="O41" s="131">
        <f t="shared" si="51"/>
        <v>0</v>
      </c>
      <c r="P41" s="129">
        <f>'kosten in EUR - Gemeente C'!L34</f>
        <v>0</v>
      </c>
      <c r="Q41" s="130">
        <f>'kosten in EUR - Gemeente C'!M34</f>
        <v>0</v>
      </c>
      <c r="R41" s="130">
        <f>'kosten in EUR - Gemeente C'!N34</f>
        <v>0</v>
      </c>
      <c r="S41" s="131">
        <f t="shared" si="52"/>
        <v>0</v>
      </c>
      <c r="T41" s="130">
        <f>'kosten in EUR - Gemeente C'!P34</f>
        <v>0</v>
      </c>
      <c r="U41" s="130">
        <f>'kosten in EUR - Gemeente C'!Q34</f>
        <v>0</v>
      </c>
      <c r="V41" s="131">
        <f t="shared" si="53"/>
        <v>0</v>
      </c>
      <c r="W41" s="131">
        <f>'kosten in EUR - Gemeente C'!S34</f>
        <v>3846.1538461538462</v>
      </c>
      <c r="X41" s="132">
        <f t="shared" si="54"/>
        <v>3846.1538461538462</v>
      </c>
      <c r="Y41" s="133"/>
      <c r="Z41" s="133">
        <f t="shared" si="55"/>
        <v>0</v>
      </c>
    </row>
    <row r="42" spans="1:26" hidden="1" outlineLevel="1">
      <c r="A42" s="1"/>
      <c r="B42" s="17" t="str">
        <f>'Gemeente A'!B42</f>
        <v>Overige bestuurskosten</v>
      </c>
      <c r="C42" s="492">
        <f>'V en W uitsplitsing'!F35+'V en W uitsplitsing'!G35</f>
        <v>0</v>
      </c>
      <c r="D42" s="492">
        <f>'V en W uitsplitsing'!I35*(alg!$B$17+alg!$B$18)</f>
        <v>1538.4615384615386</v>
      </c>
      <c r="E42" s="128"/>
      <c r="F42" s="129">
        <f>'kosten in EUR - Gemeente C'!B35</f>
        <v>0</v>
      </c>
      <c r="G42" s="130">
        <f>'kosten in EUR - Gemeente C'!C35</f>
        <v>0</v>
      </c>
      <c r="H42" s="130">
        <f>'kosten in EUR - Gemeente C'!D35</f>
        <v>0</v>
      </c>
      <c r="I42" s="130">
        <f>'kosten in EUR - Gemeente C'!E35</f>
        <v>0</v>
      </c>
      <c r="J42" s="130">
        <f>'kosten in EUR - Gemeente C'!F35</f>
        <v>0</v>
      </c>
      <c r="K42" s="131">
        <f t="shared" si="50"/>
        <v>0</v>
      </c>
      <c r="L42" s="129">
        <f>'kosten in EUR - Gemeente C'!H35</f>
        <v>0</v>
      </c>
      <c r="M42" s="130">
        <f>'kosten in EUR - Gemeente C'!I35</f>
        <v>0</v>
      </c>
      <c r="N42" s="130">
        <f>'kosten in EUR - Gemeente C'!J35</f>
        <v>0</v>
      </c>
      <c r="O42" s="131">
        <f t="shared" si="51"/>
        <v>0</v>
      </c>
      <c r="P42" s="129">
        <f>'kosten in EUR - Gemeente C'!L35</f>
        <v>0</v>
      </c>
      <c r="Q42" s="130">
        <f>'kosten in EUR - Gemeente C'!M35</f>
        <v>0</v>
      </c>
      <c r="R42" s="130">
        <f>'kosten in EUR - Gemeente C'!N35</f>
        <v>0</v>
      </c>
      <c r="S42" s="131">
        <f t="shared" si="52"/>
        <v>0</v>
      </c>
      <c r="T42" s="130">
        <f>'kosten in EUR - Gemeente C'!P35</f>
        <v>0</v>
      </c>
      <c r="U42" s="130">
        <f>'kosten in EUR - Gemeente C'!Q35</f>
        <v>0</v>
      </c>
      <c r="V42" s="131">
        <f t="shared" si="53"/>
        <v>0</v>
      </c>
      <c r="W42" s="131">
        <f>'kosten in EUR - Gemeente C'!S35</f>
        <v>1538.4615384615386</v>
      </c>
      <c r="X42" s="132">
        <f t="shared" si="54"/>
        <v>1538.4615384615386</v>
      </c>
      <c r="Y42" s="133"/>
      <c r="Z42" s="133">
        <f t="shared" si="55"/>
        <v>0</v>
      </c>
    </row>
    <row r="43" spans="1:26" collapsed="1">
      <c r="A43" s="1" t="s">
        <v>39</v>
      </c>
      <c r="C43" s="136">
        <f>SUM(C39:C42)</f>
        <v>0</v>
      </c>
      <c r="D43" s="136">
        <f>SUM(D39:D42)</f>
        <v>7692.3076923076933</v>
      </c>
      <c r="E43" s="133"/>
      <c r="F43" s="134">
        <f>SUM(F39:F42)</f>
        <v>0</v>
      </c>
      <c r="G43" s="135">
        <f t="shared" ref="G43:J43" si="56">SUM(G39:G42)</f>
        <v>0</v>
      </c>
      <c r="H43" s="135">
        <f t="shared" si="56"/>
        <v>0</v>
      </c>
      <c r="I43" s="135">
        <f t="shared" ref="I43" si="57">SUM(I39:I42)</f>
        <v>0</v>
      </c>
      <c r="J43" s="135">
        <f t="shared" si="56"/>
        <v>0</v>
      </c>
      <c r="K43" s="136">
        <f t="shared" ref="K43:K84" si="58">SUM(F43:J43)</f>
        <v>0</v>
      </c>
      <c r="L43" s="134">
        <f t="shared" ref="L43:N43" si="59">SUM(L39:L42)</f>
        <v>0</v>
      </c>
      <c r="M43" s="135">
        <f t="shared" si="59"/>
        <v>0</v>
      </c>
      <c r="N43" s="135">
        <f t="shared" si="59"/>
        <v>0</v>
      </c>
      <c r="O43" s="136">
        <f t="shared" ref="O43:O73" si="60">SUM(L43:N43)</f>
        <v>0</v>
      </c>
      <c r="P43" s="134">
        <f t="shared" ref="P43:U43" si="61">SUM(P39:P42)</f>
        <v>0</v>
      </c>
      <c r="Q43" s="135">
        <f t="shared" si="61"/>
        <v>0</v>
      </c>
      <c r="R43" s="135">
        <f t="shared" si="61"/>
        <v>0</v>
      </c>
      <c r="S43" s="136">
        <f t="shared" ref="S43:S87" si="62">SUM(P43:R43)</f>
        <v>0</v>
      </c>
      <c r="T43" s="135">
        <f t="shared" si="61"/>
        <v>0</v>
      </c>
      <c r="U43" s="135">
        <f t="shared" si="61"/>
        <v>0</v>
      </c>
      <c r="V43" s="136">
        <f t="shared" ref="V43:V87" si="63">SUM(T43:U43)</f>
        <v>0</v>
      </c>
      <c r="W43" s="136">
        <f t="shared" ref="W43" si="64">SUM(W39:W42)</f>
        <v>7692.3076923076933</v>
      </c>
      <c r="X43" s="137">
        <f t="shared" ref="X43:X87" si="65">K43+O43+V43+S43+W43</f>
        <v>7692.3076923076933</v>
      </c>
      <c r="Y43" s="133"/>
      <c r="Z43" s="133">
        <f t="shared" si="55"/>
        <v>0</v>
      </c>
    </row>
    <row r="44" spans="1:26" hidden="1" outlineLevel="1">
      <c r="A44" s="1"/>
      <c r="B44" s="17" t="str">
        <f>'Gemeente A'!B44</f>
        <v>Huurkosten</v>
      </c>
      <c r="C44" s="492">
        <f>'V en W uitsplitsing'!F37+'V en W uitsplitsing'!G37</f>
        <v>69500</v>
      </c>
      <c r="D44" s="492">
        <f>'V en W uitsplitsing'!I37*(alg!$B$17+alg!$B$18)</f>
        <v>0</v>
      </c>
      <c r="E44" s="128"/>
      <c r="F44" s="129">
        <f>'kosten in EUR - Gemeente C'!B37</f>
        <v>0</v>
      </c>
      <c r="G44" s="130">
        <f>'kosten in EUR - Gemeente C'!C37</f>
        <v>0</v>
      </c>
      <c r="H44" s="130">
        <f>'kosten in EUR - Gemeente C'!D37</f>
        <v>0</v>
      </c>
      <c r="I44" s="130">
        <f>'kosten in EUR - Gemeente C'!E37</f>
        <v>0</v>
      </c>
      <c r="J44" s="130">
        <f>'kosten in EUR - Gemeente C'!F37</f>
        <v>0</v>
      </c>
      <c r="K44" s="131">
        <f t="shared" ref="K44:K51" si="66">SUM(F44:J44)</f>
        <v>0</v>
      </c>
      <c r="L44" s="129">
        <f>'kosten in EUR - Gemeente C'!H37</f>
        <v>0</v>
      </c>
      <c r="M44" s="130">
        <f>'kosten in EUR - Gemeente C'!I37</f>
        <v>0</v>
      </c>
      <c r="N44" s="130">
        <f>'kosten in EUR - Gemeente C'!J37</f>
        <v>0</v>
      </c>
      <c r="O44" s="131">
        <f t="shared" si="60"/>
        <v>0</v>
      </c>
      <c r="P44" s="129">
        <f>'kosten in EUR - Gemeente C'!L37</f>
        <v>0</v>
      </c>
      <c r="Q44" s="130">
        <f>'kosten in EUR - Gemeente C'!M37</f>
        <v>0</v>
      </c>
      <c r="R44" s="130">
        <f>'kosten in EUR - Gemeente C'!N37</f>
        <v>0</v>
      </c>
      <c r="S44" s="131">
        <f t="shared" si="62"/>
        <v>0</v>
      </c>
      <c r="T44" s="130">
        <f>'kosten in EUR - Gemeente C'!P37</f>
        <v>0</v>
      </c>
      <c r="U44" s="130">
        <f>'kosten in EUR - Gemeente C'!Q37</f>
        <v>0</v>
      </c>
      <c r="V44" s="131">
        <f t="shared" si="63"/>
        <v>0</v>
      </c>
      <c r="W44" s="131">
        <f>'kosten in EUR - Gemeente C'!S37</f>
        <v>69500</v>
      </c>
      <c r="X44" s="132">
        <f t="shared" si="65"/>
        <v>69500</v>
      </c>
      <c r="Y44" s="133"/>
      <c r="Z44" s="133">
        <f t="shared" si="55"/>
        <v>0</v>
      </c>
    </row>
    <row r="45" spans="1:26" hidden="1" outlineLevel="1">
      <c r="A45" s="1"/>
      <c r="B45" s="17" t="str">
        <f>'Gemeente A'!B45</f>
        <v>Onderhoudskosten</v>
      </c>
      <c r="C45" s="492">
        <f>'V en W uitsplitsing'!F38+'V en W uitsplitsing'!G38</f>
        <v>0</v>
      </c>
      <c r="D45" s="492">
        <f>'V en W uitsplitsing'!I38*(alg!$B$17+alg!$B$18)</f>
        <v>0</v>
      </c>
      <c r="E45" s="128"/>
      <c r="F45" s="129">
        <f>'kosten in EUR - Gemeente C'!B38</f>
        <v>0</v>
      </c>
      <c r="G45" s="130">
        <f>'kosten in EUR - Gemeente C'!C38</f>
        <v>0</v>
      </c>
      <c r="H45" s="130">
        <f>'kosten in EUR - Gemeente C'!D38</f>
        <v>0</v>
      </c>
      <c r="I45" s="130">
        <f>'kosten in EUR - Gemeente C'!E38</f>
        <v>0</v>
      </c>
      <c r="J45" s="130">
        <f>'kosten in EUR - Gemeente C'!F38</f>
        <v>0</v>
      </c>
      <c r="K45" s="131">
        <f t="shared" si="66"/>
        <v>0</v>
      </c>
      <c r="L45" s="129">
        <f>'kosten in EUR - Gemeente C'!H38</f>
        <v>0</v>
      </c>
      <c r="M45" s="130">
        <f>'kosten in EUR - Gemeente C'!I38</f>
        <v>0</v>
      </c>
      <c r="N45" s="130">
        <f>'kosten in EUR - Gemeente C'!J38</f>
        <v>0</v>
      </c>
      <c r="O45" s="131">
        <f t="shared" si="60"/>
        <v>0</v>
      </c>
      <c r="P45" s="129">
        <f>'kosten in EUR - Gemeente C'!L38</f>
        <v>0</v>
      </c>
      <c r="Q45" s="130">
        <f>'kosten in EUR - Gemeente C'!M38</f>
        <v>0</v>
      </c>
      <c r="R45" s="130">
        <f>'kosten in EUR - Gemeente C'!N38</f>
        <v>0</v>
      </c>
      <c r="S45" s="131">
        <f t="shared" si="62"/>
        <v>0</v>
      </c>
      <c r="T45" s="130">
        <f>'kosten in EUR - Gemeente C'!P38</f>
        <v>0</v>
      </c>
      <c r="U45" s="130">
        <f>'kosten in EUR - Gemeente C'!Q38</f>
        <v>0</v>
      </c>
      <c r="V45" s="131">
        <f t="shared" si="63"/>
        <v>0</v>
      </c>
      <c r="W45" s="131">
        <f>'kosten in EUR - Gemeente C'!S38</f>
        <v>0</v>
      </c>
      <c r="X45" s="132">
        <f t="shared" si="65"/>
        <v>0</v>
      </c>
      <c r="Y45" s="133"/>
      <c r="Z45" s="133">
        <f t="shared" si="55"/>
        <v>0</v>
      </c>
    </row>
    <row r="46" spans="1:26" hidden="1" outlineLevel="1">
      <c r="A46" s="1"/>
      <c r="B46" s="17" t="str">
        <f>'Gemeente A'!B46</f>
        <v>Afschrijving gebouwen &amp; inventaris</v>
      </c>
      <c r="C46" s="492">
        <f>'V en W uitsplitsing'!F39+'V en W uitsplitsing'!G39</f>
        <v>0</v>
      </c>
      <c r="D46" s="492">
        <f>'V en W uitsplitsing'!I39*(alg!$B$17+alg!$B$18)</f>
        <v>0</v>
      </c>
      <c r="E46" s="128"/>
      <c r="F46" s="129">
        <f>'kosten in EUR - Gemeente C'!B39</f>
        <v>0</v>
      </c>
      <c r="G46" s="130">
        <f>'kosten in EUR - Gemeente C'!C39</f>
        <v>0</v>
      </c>
      <c r="H46" s="130">
        <f>'kosten in EUR - Gemeente C'!D39</f>
        <v>0</v>
      </c>
      <c r="I46" s="130">
        <f>'kosten in EUR - Gemeente C'!E39</f>
        <v>0</v>
      </c>
      <c r="J46" s="130">
        <f>'kosten in EUR - Gemeente C'!F39</f>
        <v>0</v>
      </c>
      <c r="K46" s="131">
        <f t="shared" si="66"/>
        <v>0</v>
      </c>
      <c r="L46" s="129">
        <f>'kosten in EUR - Gemeente C'!H39</f>
        <v>0</v>
      </c>
      <c r="M46" s="130">
        <f>'kosten in EUR - Gemeente C'!I39</f>
        <v>0</v>
      </c>
      <c r="N46" s="130">
        <f>'kosten in EUR - Gemeente C'!J39</f>
        <v>0</v>
      </c>
      <c r="O46" s="131">
        <f t="shared" si="60"/>
        <v>0</v>
      </c>
      <c r="P46" s="129">
        <f>'kosten in EUR - Gemeente C'!L39</f>
        <v>0</v>
      </c>
      <c r="Q46" s="130">
        <f>'kosten in EUR - Gemeente C'!M39</f>
        <v>0</v>
      </c>
      <c r="R46" s="130">
        <f>'kosten in EUR - Gemeente C'!N39</f>
        <v>0</v>
      </c>
      <c r="S46" s="131">
        <f t="shared" si="62"/>
        <v>0</v>
      </c>
      <c r="T46" s="130">
        <f>'kosten in EUR - Gemeente C'!P39</f>
        <v>0</v>
      </c>
      <c r="U46" s="130">
        <f>'kosten in EUR - Gemeente C'!Q39</f>
        <v>0</v>
      </c>
      <c r="V46" s="131">
        <f t="shared" si="63"/>
        <v>0</v>
      </c>
      <c r="W46" s="131">
        <f>'kosten in EUR - Gemeente C'!S39</f>
        <v>0</v>
      </c>
      <c r="X46" s="132">
        <f t="shared" si="65"/>
        <v>0</v>
      </c>
      <c r="Y46" s="133"/>
      <c r="Z46" s="133">
        <f t="shared" si="55"/>
        <v>0</v>
      </c>
    </row>
    <row r="47" spans="1:26" hidden="1" outlineLevel="1">
      <c r="A47" s="1"/>
      <c r="B47" s="17" t="str">
        <f>'Gemeente A'!B47</f>
        <v>Schoonmaakkosten</v>
      </c>
      <c r="C47" s="492">
        <f>'V en W uitsplitsing'!F40+'V en W uitsplitsing'!G40</f>
        <v>3500</v>
      </c>
      <c r="D47" s="492">
        <f>'V en W uitsplitsing'!I40*(alg!$B$17+alg!$B$18)</f>
        <v>0</v>
      </c>
      <c r="E47" s="128"/>
      <c r="F47" s="129">
        <f>'kosten in EUR - Gemeente C'!B40</f>
        <v>0</v>
      </c>
      <c r="G47" s="130">
        <f>'kosten in EUR - Gemeente C'!C40</f>
        <v>0</v>
      </c>
      <c r="H47" s="130">
        <f>'kosten in EUR - Gemeente C'!D40</f>
        <v>0</v>
      </c>
      <c r="I47" s="130">
        <f>'kosten in EUR - Gemeente C'!E40</f>
        <v>0</v>
      </c>
      <c r="J47" s="130">
        <f>'kosten in EUR - Gemeente C'!F40</f>
        <v>0</v>
      </c>
      <c r="K47" s="131">
        <f t="shared" si="66"/>
        <v>0</v>
      </c>
      <c r="L47" s="129">
        <f>'kosten in EUR - Gemeente C'!H40</f>
        <v>0</v>
      </c>
      <c r="M47" s="130">
        <f>'kosten in EUR - Gemeente C'!I40</f>
        <v>0</v>
      </c>
      <c r="N47" s="130">
        <f>'kosten in EUR - Gemeente C'!J40</f>
        <v>0</v>
      </c>
      <c r="O47" s="131">
        <f t="shared" si="60"/>
        <v>0</v>
      </c>
      <c r="P47" s="129">
        <f>'kosten in EUR - Gemeente C'!L40</f>
        <v>0</v>
      </c>
      <c r="Q47" s="130">
        <f>'kosten in EUR - Gemeente C'!M40</f>
        <v>0</v>
      </c>
      <c r="R47" s="130">
        <f>'kosten in EUR - Gemeente C'!N40</f>
        <v>0</v>
      </c>
      <c r="S47" s="131">
        <f t="shared" si="62"/>
        <v>0</v>
      </c>
      <c r="T47" s="130">
        <f>'kosten in EUR - Gemeente C'!P40</f>
        <v>0</v>
      </c>
      <c r="U47" s="130">
        <f>'kosten in EUR - Gemeente C'!Q40</f>
        <v>0</v>
      </c>
      <c r="V47" s="131">
        <f t="shared" si="63"/>
        <v>0</v>
      </c>
      <c r="W47" s="131">
        <f>'kosten in EUR - Gemeente C'!S40</f>
        <v>3500</v>
      </c>
      <c r="X47" s="132">
        <f t="shared" si="65"/>
        <v>3500</v>
      </c>
      <c r="Y47" s="133"/>
      <c r="Z47" s="133">
        <f t="shared" si="55"/>
        <v>0</v>
      </c>
    </row>
    <row r="48" spans="1:26" hidden="1" outlineLevel="1">
      <c r="A48" s="1"/>
      <c r="B48" s="17" t="str">
        <f>'Gemeente A'!B48</f>
        <v>Energiekosten</v>
      </c>
      <c r="C48" s="492">
        <f>'V en W uitsplitsing'!F41+'V en W uitsplitsing'!G41</f>
        <v>3500</v>
      </c>
      <c r="D48" s="492">
        <f>'V en W uitsplitsing'!I41*(alg!$B$17+alg!$B$18)</f>
        <v>0</v>
      </c>
      <c r="E48" s="128"/>
      <c r="F48" s="129">
        <f>'kosten in EUR - Gemeente C'!B41</f>
        <v>0</v>
      </c>
      <c r="G48" s="130">
        <f>'kosten in EUR - Gemeente C'!C41</f>
        <v>0</v>
      </c>
      <c r="H48" s="130">
        <f>'kosten in EUR - Gemeente C'!D41</f>
        <v>0</v>
      </c>
      <c r="I48" s="130">
        <f>'kosten in EUR - Gemeente C'!E41</f>
        <v>0</v>
      </c>
      <c r="J48" s="130">
        <f>'kosten in EUR - Gemeente C'!F41</f>
        <v>0</v>
      </c>
      <c r="K48" s="131">
        <f t="shared" si="66"/>
        <v>0</v>
      </c>
      <c r="L48" s="129">
        <f>'kosten in EUR - Gemeente C'!H41</f>
        <v>0</v>
      </c>
      <c r="M48" s="130">
        <f>'kosten in EUR - Gemeente C'!I41</f>
        <v>0</v>
      </c>
      <c r="N48" s="130">
        <f>'kosten in EUR - Gemeente C'!J41</f>
        <v>0</v>
      </c>
      <c r="O48" s="131">
        <f t="shared" si="60"/>
        <v>0</v>
      </c>
      <c r="P48" s="129">
        <f>'kosten in EUR - Gemeente C'!L41</f>
        <v>0</v>
      </c>
      <c r="Q48" s="130">
        <f>'kosten in EUR - Gemeente C'!M41</f>
        <v>0</v>
      </c>
      <c r="R48" s="130">
        <f>'kosten in EUR - Gemeente C'!N41</f>
        <v>0</v>
      </c>
      <c r="S48" s="131">
        <f t="shared" si="62"/>
        <v>0</v>
      </c>
      <c r="T48" s="130">
        <f>'kosten in EUR - Gemeente C'!P41</f>
        <v>0</v>
      </c>
      <c r="U48" s="130">
        <f>'kosten in EUR - Gemeente C'!Q41</f>
        <v>0</v>
      </c>
      <c r="V48" s="131">
        <f t="shared" si="63"/>
        <v>0</v>
      </c>
      <c r="W48" s="131">
        <f>'kosten in EUR - Gemeente C'!S41</f>
        <v>3500</v>
      </c>
      <c r="X48" s="132">
        <f t="shared" si="65"/>
        <v>3500</v>
      </c>
      <c r="Y48" s="133"/>
      <c r="Z48" s="133">
        <f t="shared" si="55"/>
        <v>0</v>
      </c>
    </row>
    <row r="49" spans="1:26" hidden="1" outlineLevel="1">
      <c r="A49" s="1"/>
      <c r="B49" s="17" t="str">
        <f>'Gemeente A'!B49</f>
        <v>Belastingen huisvesting</v>
      </c>
      <c r="C49" s="492">
        <f>'V en W uitsplitsing'!F42+'V en W uitsplitsing'!G42</f>
        <v>2000</v>
      </c>
      <c r="D49" s="492">
        <f>'V en W uitsplitsing'!I42*(alg!$B$17+alg!$B$18)</f>
        <v>0</v>
      </c>
      <c r="E49" s="128"/>
      <c r="F49" s="129">
        <f>'kosten in EUR - Gemeente C'!B42</f>
        <v>0</v>
      </c>
      <c r="G49" s="130">
        <f>'kosten in EUR - Gemeente C'!C42</f>
        <v>0</v>
      </c>
      <c r="H49" s="130">
        <f>'kosten in EUR - Gemeente C'!D42</f>
        <v>0</v>
      </c>
      <c r="I49" s="130">
        <f>'kosten in EUR - Gemeente C'!E42</f>
        <v>0</v>
      </c>
      <c r="J49" s="130">
        <f>'kosten in EUR - Gemeente C'!F42</f>
        <v>0</v>
      </c>
      <c r="K49" s="131">
        <f t="shared" si="66"/>
        <v>0</v>
      </c>
      <c r="L49" s="129">
        <f>'kosten in EUR - Gemeente C'!H42</f>
        <v>0</v>
      </c>
      <c r="M49" s="130">
        <f>'kosten in EUR - Gemeente C'!I42</f>
        <v>0</v>
      </c>
      <c r="N49" s="130">
        <f>'kosten in EUR - Gemeente C'!J42</f>
        <v>0</v>
      </c>
      <c r="O49" s="131">
        <f t="shared" si="60"/>
        <v>0</v>
      </c>
      <c r="P49" s="129">
        <f>'kosten in EUR - Gemeente C'!L42</f>
        <v>0</v>
      </c>
      <c r="Q49" s="130">
        <f>'kosten in EUR - Gemeente C'!M42</f>
        <v>0</v>
      </c>
      <c r="R49" s="130">
        <f>'kosten in EUR - Gemeente C'!N42</f>
        <v>0</v>
      </c>
      <c r="S49" s="131">
        <f t="shared" si="62"/>
        <v>0</v>
      </c>
      <c r="T49" s="130">
        <f>'kosten in EUR - Gemeente C'!P42</f>
        <v>0</v>
      </c>
      <c r="U49" s="130">
        <f>'kosten in EUR - Gemeente C'!Q42</f>
        <v>0</v>
      </c>
      <c r="V49" s="131">
        <f t="shared" si="63"/>
        <v>0</v>
      </c>
      <c r="W49" s="131">
        <f>'kosten in EUR - Gemeente C'!S42</f>
        <v>2000</v>
      </c>
      <c r="X49" s="132">
        <f t="shared" si="65"/>
        <v>2000</v>
      </c>
      <c r="Y49" s="133"/>
      <c r="Z49" s="133">
        <f t="shared" si="55"/>
        <v>0</v>
      </c>
    </row>
    <row r="50" spans="1:26" hidden="1" outlineLevel="1">
      <c r="A50" s="1"/>
      <c r="B50" s="17" t="str">
        <f>'Gemeente A'!B50</f>
        <v>Verzekeringen huisvesting</v>
      </c>
      <c r="C50" s="492">
        <f>'V en W uitsplitsing'!F43+'V en W uitsplitsing'!G43</f>
        <v>1000</v>
      </c>
      <c r="D50" s="492">
        <f>'V en W uitsplitsing'!I43*(alg!$B$17+alg!$B$18)</f>
        <v>0</v>
      </c>
      <c r="E50" s="128"/>
      <c r="F50" s="129">
        <f>'kosten in EUR - Gemeente C'!B43</f>
        <v>0</v>
      </c>
      <c r="G50" s="130">
        <f>'kosten in EUR - Gemeente C'!C43</f>
        <v>0</v>
      </c>
      <c r="H50" s="130">
        <f>'kosten in EUR - Gemeente C'!D43</f>
        <v>0</v>
      </c>
      <c r="I50" s="130">
        <f>'kosten in EUR - Gemeente C'!E43</f>
        <v>0</v>
      </c>
      <c r="J50" s="130">
        <f>'kosten in EUR - Gemeente C'!F43</f>
        <v>0</v>
      </c>
      <c r="K50" s="131">
        <f t="shared" si="66"/>
        <v>0</v>
      </c>
      <c r="L50" s="129">
        <f>'kosten in EUR - Gemeente C'!H43</f>
        <v>0</v>
      </c>
      <c r="M50" s="130">
        <f>'kosten in EUR - Gemeente C'!I43</f>
        <v>0</v>
      </c>
      <c r="N50" s="130">
        <f>'kosten in EUR - Gemeente C'!J43</f>
        <v>0</v>
      </c>
      <c r="O50" s="131">
        <f t="shared" si="60"/>
        <v>0</v>
      </c>
      <c r="P50" s="129">
        <f>'kosten in EUR - Gemeente C'!L43</f>
        <v>0</v>
      </c>
      <c r="Q50" s="130">
        <f>'kosten in EUR - Gemeente C'!M43</f>
        <v>0</v>
      </c>
      <c r="R50" s="130">
        <f>'kosten in EUR - Gemeente C'!N43</f>
        <v>0</v>
      </c>
      <c r="S50" s="131">
        <f t="shared" si="62"/>
        <v>0</v>
      </c>
      <c r="T50" s="130">
        <f>'kosten in EUR - Gemeente C'!P43</f>
        <v>0</v>
      </c>
      <c r="U50" s="130">
        <f>'kosten in EUR - Gemeente C'!Q43</f>
        <v>0</v>
      </c>
      <c r="V50" s="131">
        <f t="shared" si="63"/>
        <v>0</v>
      </c>
      <c r="W50" s="131">
        <f>'kosten in EUR - Gemeente C'!S43</f>
        <v>1000</v>
      </c>
      <c r="X50" s="132">
        <f t="shared" si="65"/>
        <v>1000</v>
      </c>
      <c r="Y50" s="133"/>
      <c r="Z50" s="133">
        <f t="shared" si="55"/>
        <v>0</v>
      </c>
    </row>
    <row r="51" spans="1:26" hidden="1" outlineLevel="1">
      <c r="A51" s="1"/>
      <c r="B51" s="17" t="str">
        <f>'Gemeente A'!B51</f>
        <v>Overige kosten huisvesting</v>
      </c>
      <c r="C51" s="492">
        <f>'V en W uitsplitsing'!F44+'V en W uitsplitsing'!G44</f>
        <v>5000</v>
      </c>
      <c r="D51" s="492">
        <f>'V en W uitsplitsing'!I44*(alg!$B$17+alg!$B$18)</f>
        <v>0</v>
      </c>
      <c r="E51" s="128"/>
      <c r="F51" s="129">
        <f>'kosten in EUR - Gemeente C'!B44</f>
        <v>0</v>
      </c>
      <c r="G51" s="130">
        <f>'kosten in EUR - Gemeente C'!C44</f>
        <v>0</v>
      </c>
      <c r="H51" s="130">
        <f>'kosten in EUR - Gemeente C'!D44</f>
        <v>0</v>
      </c>
      <c r="I51" s="130">
        <f>'kosten in EUR - Gemeente C'!E44</f>
        <v>0</v>
      </c>
      <c r="J51" s="130">
        <f>'kosten in EUR - Gemeente C'!F44</f>
        <v>0</v>
      </c>
      <c r="K51" s="131">
        <f t="shared" si="66"/>
        <v>0</v>
      </c>
      <c r="L51" s="129">
        <f>'kosten in EUR - Gemeente C'!H44</f>
        <v>0</v>
      </c>
      <c r="M51" s="130">
        <f>'kosten in EUR - Gemeente C'!I44</f>
        <v>0</v>
      </c>
      <c r="N51" s="130">
        <f>'kosten in EUR - Gemeente C'!J44</f>
        <v>0</v>
      </c>
      <c r="O51" s="131">
        <f t="shared" si="60"/>
        <v>0</v>
      </c>
      <c r="P51" s="129">
        <f>'kosten in EUR - Gemeente C'!L44</f>
        <v>0</v>
      </c>
      <c r="Q51" s="130">
        <f>'kosten in EUR - Gemeente C'!M44</f>
        <v>0</v>
      </c>
      <c r="R51" s="130">
        <f>'kosten in EUR - Gemeente C'!N44</f>
        <v>0</v>
      </c>
      <c r="S51" s="131">
        <f t="shared" si="62"/>
        <v>0</v>
      </c>
      <c r="T51" s="130">
        <f>'kosten in EUR - Gemeente C'!P44</f>
        <v>0</v>
      </c>
      <c r="U51" s="130">
        <f>'kosten in EUR - Gemeente C'!Q44</f>
        <v>0</v>
      </c>
      <c r="V51" s="131">
        <f t="shared" si="63"/>
        <v>0</v>
      </c>
      <c r="W51" s="131">
        <f>'kosten in EUR - Gemeente C'!S44</f>
        <v>5000</v>
      </c>
      <c r="X51" s="132">
        <f t="shared" si="65"/>
        <v>5000</v>
      </c>
      <c r="Y51" s="133"/>
      <c r="Z51" s="133">
        <f t="shared" si="55"/>
        <v>0</v>
      </c>
    </row>
    <row r="52" spans="1:26" collapsed="1">
      <c r="A52" s="1" t="s">
        <v>40</v>
      </c>
      <c r="C52" s="136">
        <f>SUM(C44:C51)</f>
        <v>84500</v>
      </c>
      <c r="D52" s="136">
        <f>SUM(D44:D51)</f>
        <v>0</v>
      </c>
      <c r="E52" s="133"/>
      <c r="F52" s="134">
        <f>SUM(F44:F51)</f>
        <v>0</v>
      </c>
      <c r="G52" s="135">
        <f t="shared" ref="G52:J52" si="67">SUM(G44:G51)</f>
        <v>0</v>
      </c>
      <c r="H52" s="135">
        <f t="shared" si="67"/>
        <v>0</v>
      </c>
      <c r="I52" s="135">
        <f t="shared" ref="I52" si="68">SUM(I44:I51)</f>
        <v>0</v>
      </c>
      <c r="J52" s="135">
        <f t="shared" si="67"/>
        <v>0</v>
      </c>
      <c r="K52" s="136">
        <f t="shared" si="58"/>
        <v>0</v>
      </c>
      <c r="L52" s="134">
        <f t="shared" ref="L52:N52" si="69">SUM(L44:L51)</f>
        <v>0</v>
      </c>
      <c r="M52" s="135">
        <f t="shared" si="69"/>
        <v>0</v>
      </c>
      <c r="N52" s="135">
        <f t="shared" si="69"/>
        <v>0</v>
      </c>
      <c r="O52" s="136">
        <f t="shared" si="60"/>
        <v>0</v>
      </c>
      <c r="P52" s="134">
        <f t="shared" ref="P52:U52" si="70">SUM(P44:P51)</f>
        <v>0</v>
      </c>
      <c r="Q52" s="135">
        <f t="shared" si="70"/>
        <v>0</v>
      </c>
      <c r="R52" s="135">
        <f t="shared" si="70"/>
        <v>0</v>
      </c>
      <c r="S52" s="136">
        <f t="shared" si="62"/>
        <v>0</v>
      </c>
      <c r="T52" s="135">
        <f t="shared" si="70"/>
        <v>0</v>
      </c>
      <c r="U52" s="135">
        <f t="shared" si="70"/>
        <v>0</v>
      </c>
      <c r="V52" s="136">
        <f t="shared" si="63"/>
        <v>0</v>
      </c>
      <c r="W52" s="136">
        <f t="shared" ref="W52" si="71">SUM(W44:W51)</f>
        <v>84500</v>
      </c>
      <c r="X52" s="137">
        <f t="shared" si="65"/>
        <v>84500</v>
      </c>
      <c r="Y52" s="133"/>
      <c r="Z52" s="133">
        <f t="shared" si="55"/>
        <v>0</v>
      </c>
    </row>
    <row r="53" spans="1:26" hidden="1" outlineLevel="1">
      <c r="A53" s="1"/>
      <c r="B53" s="17" t="s">
        <v>129</v>
      </c>
      <c r="C53" s="492">
        <f>'V en W uitsplitsing'!F46+'V en W uitsplitsing'!G46</f>
        <v>210893.82912000001</v>
      </c>
      <c r="D53" s="492">
        <f>'V en W uitsplitsing'!I46*(alg!$B$17+alg!$B$18)</f>
        <v>0</v>
      </c>
      <c r="E53" s="128"/>
      <c r="F53" s="129">
        <f>personeelsformatie!F169</f>
        <v>14059.588608000002</v>
      </c>
      <c r="G53" s="130">
        <f>personeelsformatie!G169</f>
        <v>14059.588608000002</v>
      </c>
      <c r="H53" s="130">
        <f>personeelsformatie!H169</f>
        <v>9889.3716480000003</v>
      </c>
      <c r="I53" s="130">
        <f>personeelsformatie!I169</f>
        <v>9889.3716480000003</v>
      </c>
      <c r="J53" s="130">
        <f>personeelsformatie!J169</f>
        <v>9889.3716480000003</v>
      </c>
      <c r="K53" s="131">
        <f t="shared" si="58"/>
        <v>57787.292160000005</v>
      </c>
      <c r="L53" s="129">
        <f>personeelsformatie!L169</f>
        <v>16021.292708571429</v>
      </c>
      <c r="M53" s="130">
        <f>personeelsformatie!M169</f>
        <v>12893.629988571429</v>
      </c>
      <c r="N53" s="130">
        <f>personeelsformatie!N169</f>
        <v>12893.629988571429</v>
      </c>
      <c r="O53" s="131">
        <f t="shared" si="60"/>
        <v>41808.552685714283</v>
      </c>
      <c r="P53" s="129">
        <f>personeelsformatie!P169</f>
        <v>9531.9244799999979</v>
      </c>
      <c r="Q53" s="130">
        <f>personeelsformatie!Q169</f>
        <v>9531.9244799999979</v>
      </c>
      <c r="R53" s="130">
        <f>personeelsformatie!R169</f>
        <v>6851.0707199999997</v>
      </c>
      <c r="S53" s="131">
        <f t="shared" si="62"/>
        <v>25914.919679999995</v>
      </c>
      <c r="T53" s="130">
        <f>personeelsformatie!T169</f>
        <v>42468.127817142857</v>
      </c>
      <c r="U53" s="130">
        <f>personeelsformatie!U169</f>
        <v>39787.274057142859</v>
      </c>
      <c r="V53" s="131">
        <f t="shared" si="63"/>
        <v>82255.401874285715</v>
      </c>
      <c r="W53" s="131">
        <f>personeelsformatie!W169</f>
        <v>3127.6627200000003</v>
      </c>
      <c r="X53" s="132">
        <f t="shared" si="65"/>
        <v>210893.82911999998</v>
      </c>
      <c r="Y53" s="133"/>
      <c r="Z53" s="133">
        <f t="shared" si="55"/>
        <v>-2.9103830456733704E-11</v>
      </c>
    </row>
    <row r="54" spans="1:26" hidden="1" outlineLevel="1">
      <c r="A54" s="1"/>
      <c r="B54" s="17" t="s">
        <v>481</v>
      </c>
      <c r="C54" s="492">
        <f>'V en W uitsplitsing'!F47+'V en W uitsplitsing'!G47</f>
        <v>78263.057433599999</v>
      </c>
      <c r="D54" s="492">
        <f>'V en W uitsplitsing'!I47*(alg!$B$17+alg!$B$18)</f>
        <v>0</v>
      </c>
      <c r="E54" s="128"/>
      <c r="F54" s="129">
        <f>personeelsformatie!F212*('pb verdeelsleutels'!$E$42+'pb verdeelsleutels'!$E$43)</f>
        <v>1324.5403392000001</v>
      </c>
      <c r="G54" s="130">
        <f>personeelsformatie!G212*('pb verdeelsleutels'!$E$42+'pb verdeelsleutels'!$E$43)</f>
        <v>1036.5967872000003</v>
      </c>
      <c r="H54" s="130">
        <f>personeelsformatie!H212*('pb verdeelsleutels'!$E$42+'pb verdeelsleutels'!$E$43)</f>
        <v>518.29839360000017</v>
      </c>
      <c r="I54" s="130">
        <f>personeelsformatie!I212*('pb verdeelsleutels'!$E$42+'pb verdeelsleutels'!$E$43)</f>
        <v>615.47934240000006</v>
      </c>
      <c r="J54" s="130">
        <f>personeelsformatie!J212*('pb verdeelsleutels'!$E$42+'pb verdeelsleutels'!$E$43)</f>
        <v>615.47934240000006</v>
      </c>
      <c r="K54" s="131">
        <f t="shared" si="58"/>
        <v>4110.3942048000008</v>
      </c>
      <c r="L54" s="129">
        <f>personeelsformatie!L212*('pb verdeelsleutels'!$E$42+'pb verdeelsleutels'!$E$43)</f>
        <v>1324.5403392000001</v>
      </c>
      <c r="M54" s="130">
        <f>personeelsformatie!M212*('pb verdeelsleutels'!$E$42+'pb verdeelsleutels'!$E$43)</f>
        <v>662.27016960000003</v>
      </c>
      <c r="N54" s="130">
        <f>personeelsformatie!N212*('pb verdeelsleutels'!$E$42+'pb verdeelsleutels'!$E$43)</f>
        <v>662.27016960000003</v>
      </c>
      <c r="O54" s="131">
        <f t="shared" si="60"/>
        <v>2649.0806784000001</v>
      </c>
      <c r="P54" s="129">
        <f>personeelsformatie!P212*('pb verdeelsleutels'!$E$42+'pb verdeelsleutels'!$E$43)</f>
        <v>1230.9586848000001</v>
      </c>
      <c r="Q54" s="130">
        <f>personeelsformatie!Q212*('pb verdeelsleutels'!$E$42+'pb verdeelsleutels'!$E$43)</f>
        <v>662.27016960000003</v>
      </c>
      <c r="R54" s="130">
        <f>personeelsformatie!R212*('pb verdeelsleutels'!$E$42+'pb verdeelsleutels'!$E$43)</f>
        <v>615.47934240000006</v>
      </c>
      <c r="S54" s="131">
        <f t="shared" si="62"/>
        <v>2508.7081968000002</v>
      </c>
      <c r="T54" s="130">
        <f>personeelsformatie!T212*('pb verdeelsleutels'!$E$42+'pb verdeelsleutels'!$E$43)</f>
        <v>1036.5967872000003</v>
      </c>
      <c r="U54" s="130">
        <f>personeelsformatie!U212*('pb verdeelsleutels'!$E$42+'pb verdeelsleutels'!$E$43)</f>
        <v>1036.5967872000003</v>
      </c>
      <c r="V54" s="131">
        <f t="shared" si="63"/>
        <v>2073.1935744000007</v>
      </c>
      <c r="W54" s="131">
        <f>personeelsformatie!W212*('pb verdeelsleutels'!$E$42+'pb verdeelsleutels'!$E$43)</f>
        <v>66921.680779199989</v>
      </c>
      <c r="X54" s="132">
        <f t="shared" si="65"/>
        <v>78263.057433599985</v>
      </c>
      <c r="Y54" s="133"/>
      <c r="Z54" s="133">
        <f t="shared" si="55"/>
        <v>-1.4551915228366852E-11</v>
      </c>
    </row>
    <row r="55" spans="1:26" hidden="1" outlineLevel="1">
      <c r="A55" s="1"/>
      <c r="B55" s="17" t="str">
        <f>'Gemeente A'!B55</f>
        <v>Inzet derden</v>
      </c>
      <c r="C55" s="492">
        <f>'V en W uitsplitsing'!F48+'V en W uitsplitsing'!G48</f>
        <v>12000</v>
      </c>
      <c r="D55" s="492">
        <f>'V en W uitsplitsing'!I48*(alg!$B$17+alg!$B$18)</f>
        <v>0</v>
      </c>
      <c r="E55" s="128"/>
      <c r="F55" s="129">
        <f>'kosten in EUR - Gemeente C'!B48</f>
        <v>0</v>
      </c>
      <c r="G55" s="130">
        <f>'kosten in EUR - Gemeente C'!C48</f>
        <v>0</v>
      </c>
      <c r="H55" s="130">
        <f>'kosten in EUR - Gemeente C'!D48</f>
        <v>0</v>
      </c>
      <c r="I55" s="130">
        <f>'kosten in EUR - Gemeente C'!E48</f>
        <v>0</v>
      </c>
      <c r="J55" s="130">
        <f>'kosten in EUR - Gemeente C'!F48</f>
        <v>0</v>
      </c>
      <c r="K55" s="131">
        <f t="shared" ref="K55:K56" si="72">SUM(F55:J55)</f>
        <v>0</v>
      </c>
      <c r="L55" s="129">
        <f>'kosten in EUR - Gemeente C'!H48</f>
        <v>0</v>
      </c>
      <c r="M55" s="130">
        <f>'kosten in EUR - Gemeente C'!I48</f>
        <v>0</v>
      </c>
      <c r="N55" s="130">
        <f>'kosten in EUR - Gemeente C'!J48</f>
        <v>0</v>
      </c>
      <c r="O55" s="131">
        <f t="shared" si="60"/>
        <v>0</v>
      </c>
      <c r="P55" s="129">
        <f>'kosten in EUR - Gemeente C'!L48</f>
        <v>0</v>
      </c>
      <c r="Q55" s="130">
        <f>'kosten in EUR - Gemeente C'!M48</f>
        <v>0</v>
      </c>
      <c r="R55" s="130">
        <f>'kosten in EUR - Gemeente C'!N48</f>
        <v>0</v>
      </c>
      <c r="S55" s="131">
        <f t="shared" si="62"/>
        <v>0</v>
      </c>
      <c r="T55" s="130">
        <f>'kosten in EUR - Gemeente C'!P48</f>
        <v>0</v>
      </c>
      <c r="U55" s="130">
        <f>'kosten in EUR - Gemeente C'!Q48</f>
        <v>0</v>
      </c>
      <c r="V55" s="131">
        <f t="shared" si="63"/>
        <v>0</v>
      </c>
      <c r="W55" s="131">
        <f>'kosten in EUR - Gemeente C'!S48</f>
        <v>12000</v>
      </c>
      <c r="X55" s="132">
        <f t="shared" si="65"/>
        <v>12000</v>
      </c>
      <c r="Y55" s="133"/>
      <c r="Z55" s="133">
        <f t="shared" si="55"/>
        <v>0</v>
      </c>
    </row>
    <row r="56" spans="1:26" hidden="1" outlineLevel="1">
      <c r="A56" s="1"/>
      <c r="B56" s="17" t="str">
        <f>'Gemeente A'!B56</f>
        <v>Overige personeelskosten</v>
      </c>
      <c r="C56" s="493">
        <f>'V en W uitsplitsing'!F49+'V en W uitsplitsing'!G49</f>
        <v>3000</v>
      </c>
      <c r="D56" s="492">
        <f>'V en W uitsplitsing'!I49*(alg!$B$17+alg!$B$18)</f>
        <v>4615.3846153846152</v>
      </c>
      <c r="E56" s="128"/>
      <c r="F56" s="151">
        <f>'kosten in EUR - Gemeente C'!B49</f>
        <v>0</v>
      </c>
      <c r="G56" s="152">
        <f>'kosten in EUR - Gemeente C'!C49</f>
        <v>0</v>
      </c>
      <c r="H56" s="152">
        <f>'kosten in EUR - Gemeente C'!D49</f>
        <v>0</v>
      </c>
      <c r="I56" s="152">
        <f>'kosten in EUR - Gemeente C'!E49</f>
        <v>0</v>
      </c>
      <c r="J56" s="152">
        <f>'kosten in EUR - Gemeente C'!F49</f>
        <v>0</v>
      </c>
      <c r="K56" s="153">
        <f t="shared" si="72"/>
        <v>0</v>
      </c>
      <c r="L56" s="151">
        <f>'kosten in EUR - Gemeente C'!H49</f>
        <v>0</v>
      </c>
      <c r="M56" s="152">
        <f>'kosten in EUR - Gemeente C'!I49</f>
        <v>0</v>
      </c>
      <c r="N56" s="152">
        <f>'kosten in EUR - Gemeente C'!J49</f>
        <v>0</v>
      </c>
      <c r="O56" s="153">
        <f t="shared" si="60"/>
        <v>0</v>
      </c>
      <c r="P56" s="151">
        <f>'kosten in EUR - Gemeente C'!L49</f>
        <v>0</v>
      </c>
      <c r="Q56" s="152">
        <f>'kosten in EUR - Gemeente C'!M49</f>
        <v>0</v>
      </c>
      <c r="R56" s="152">
        <f>'kosten in EUR - Gemeente C'!N49</f>
        <v>0</v>
      </c>
      <c r="S56" s="153">
        <f t="shared" si="62"/>
        <v>0</v>
      </c>
      <c r="T56" s="152">
        <f>'kosten in EUR - Gemeente C'!P49</f>
        <v>0</v>
      </c>
      <c r="U56" s="152">
        <f>'kosten in EUR - Gemeente C'!Q49</f>
        <v>0</v>
      </c>
      <c r="V56" s="153">
        <f t="shared" si="63"/>
        <v>0</v>
      </c>
      <c r="W56" s="153">
        <f>'kosten in EUR - Gemeente C'!S49</f>
        <v>7615.3846153846152</v>
      </c>
      <c r="X56" s="154">
        <f t="shared" si="65"/>
        <v>7615.3846153846152</v>
      </c>
      <c r="Y56" s="133"/>
      <c r="Z56" s="133">
        <f t="shared" si="55"/>
        <v>0</v>
      </c>
    </row>
    <row r="57" spans="1:26" collapsed="1">
      <c r="A57" s="1" t="s">
        <v>41</v>
      </c>
      <c r="C57" s="136">
        <f>SUM(C53:C56)</f>
        <v>304156.88655360002</v>
      </c>
      <c r="D57" s="136">
        <f>SUM(D53:D56)</f>
        <v>4615.3846153846152</v>
      </c>
      <c r="E57" s="133"/>
      <c r="F57" s="134">
        <f>SUM(F53:F56)</f>
        <v>15384.128947200003</v>
      </c>
      <c r="G57" s="135">
        <f>SUM(G53:G56)</f>
        <v>15096.185395200002</v>
      </c>
      <c r="H57" s="135">
        <f>SUM(H53:H56)</f>
        <v>10407.6700416</v>
      </c>
      <c r="I57" s="135">
        <f>SUM(I53:I56)</f>
        <v>10504.8509904</v>
      </c>
      <c r="J57" s="135">
        <f>SUM(J53:J56)</f>
        <v>10504.8509904</v>
      </c>
      <c r="K57" s="136">
        <f t="shared" si="58"/>
        <v>61897.686364800007</v>
      </c>
      <c r="L57" s="134">
        <f>SUM(L53:L56)</f>
        <v>17345.83304777143</v>
      </c>
      <c r="M57" s="135">
        <f>SUM(M53:M56)</f>
        <v>13555.900158171429</v>
      </c>
      <c r="N57" s="135">
        <f>SUM(N53:N56)</f>
        <v>13555.900158171429</v>
      </c>
      <c r="O57" s="136">
        <f t="shared" si="60"/>
        <v>44457.633364114285</v>
      </c>
      <c r="P57" s="134">
        <f>SUM(P53:P56)</f>
        <v>10762.883164799998</v>
      </c>
      <c r="Q57" s="135">
        <f>SUM(Q53:Q56)</f>
        <v>10194.194649599998</v>
      </c>
      <c r="R57" s="135">
        <f>SUM(R53:R56)</f>
        <v>7466.5500623999997</v>
      </c>
      <c r="S57" s="136">
        <f t="shared" si="62"/>
        <v>28423.627876799997</v>
      </c>
      <c r="T57" s="135">
        <f>SUM(T53:T56)</f>
        <v>43504.72460434286</v>
      </c>
      <c r="U57" s="135">
        <f>SUM(U53:U56)</f>
        <v>40823.870844342862</v>
      </c>
      <c r="V57" s="136">
        <f t="shared" si="63"/>
        <v>84328.595448685723</v>
      </c>
      <c r="W57" s="136">
        <f>SUM(W53:W56)</f>
        <v>89664.728114584592</v>
      </c>
      <c r="X57" s="137">
        <f t="shared" si="65"/>
        <v>308772.27116898459</v>
      </c>
      <c r="Y57" s="133"/>
      <c r="Z57" s="133">
        <f t="shared" si="55"/>
        <v>-4.9112713895738125E-11</v>
      </c>
    </row>
    <row r="58" spans="1:26" hidden="1" outlineLevel="1">
      <c r="A58" s="1"/>
      <c r="B58" s="17" t="str">
        <f>'Gemeente A'!B58</f>
        <v>Financiële administratie</v>
      </c>
      <c r="C58" s="492">
        <f>'V en W uitsplitsing'!F51+'V en W uitsplitsing'!G51</f>
        <v>0</v>
      </c>
      <c r="D58" s="492">
        <f>'V en W uitsplitsing'!I51*(alg!$B$17+alg!$B$18)</f>
        <v>6153.8461538461543</v>
      </c>
      <c r="E58" s="128"/>
      <c r="F58" s="129">
        <f>'kosten in EUR - Gemeente C'!B51</f>
        <v>0</v>
      </c>
      <c r="G58" s="130">
        <f>'kosten in EUR - Gemeente C'!C51</f>
        <v>0</v>
      </c>
      <c r="H58" s="130">
        <f>'kosten in EUR - Gemeente C'!D51</f>
        <v>0</v>
      </c>
      <c r="I58" s="130">
        <f>'kosten in EUR - Gemeente C'!E51</f>
        <v>0</v>
      </c>
      <c r="J58" s="130">
        <f>'kosten in EUR - Gemeente C'!F51</f>
        <v>0</v>
      </c>
      <c r="K58" s="131">
        <f t="shared" ref="K58:K61" si="73">SUM(F58:J58)</f>
        <v>0</v>
      </c>
      <c r="L58" s="129">
        <f>'kosten in EUR - Gemeente C'!H51</f>
        <v>0</v>
      </c>
      <c r="M58" s="130">
        <f>'kosten in EUR - Gemeente C'!I51</f>
        <v>0</v>
      </c>
      <c r="N58" s="130">
        <f>'kosten in EUR - Gemeente C'!J51</f>
        <v>0</v>
      </c>
      <c r="O58" s="131">
        <f t="shared" si="60"/>
        <v>0</v>
      </c>
      <c r="P58" s="129">
        <f>'kosten in EUR - Gemeente C'!L51</f>
        <v>0</v>
      </c>
      <c r="Q58" s="130">
        <f>'kosten in EUR - Gemeente C'!M51</f>
        <v>0</v>
      </c>
      <c r="R58" s="130">
        <f>'kosten in EUR - Gemeente C'!N51</f>
        <v>0</v>
      </c>
      <c r="S58" s="131">
        <f t="shared" si="62"/>
        <v>0</v>
      </c>
      <c r="T58" s="130">
        <f>'kosten in EUR - Gemeente C'!P51</f>
        <v>0</v>
      </c>
      <c r="U58" s="130">
        <f>'kosten in EUR - Gemeente C'!Q51</f>
        <v>0</v>
      </c>
      <c r="V58" s="131">
        <f t="shared" si="63"/>
        <v>0</v>
      </c>
      <c r="W58" s="131">
        <f>'kosten in EUR - Gemeente C'!S51</f>
        <v>6153.8461538461543</v>
      </c>
      <c r="X58" s="132">
        <f t="shared" si="65"/>
        <v>6153.8461538461543</v>
      </c>
      <c r="Y58" s="133"/>
      <c r="Z58" s="133">
        <f t="shared" si="55"/>
        <v>0</v>
      </c>
    </row>
    <row r="59" spans="1:26" hidden="1" outlineLevel="1">
      <c r="A59" s="1"/>
      <c r="B59" s="17" t="str">
        <f>'Gemeente A'!B59</f>
        <v>Personeelsadministratie</v>
      </c>
      <c r="C59" s="492">
        <f>'V en W uitsplitsing'!F52+'V en W uitsplitsing'!G52</f>
        <v>0</v>
      </c>
      <c r="D59" s="492">
        <f>'V en W uitsplitsing'!I52*(alg!$B$17+alg!$B$18)</f>
        <v>2307.6923076923076</v>
      </c>
      <c r="E59" s="128"/>
      <c r="F59" s="129">
        <f>'kosten in EUR - Gemeente C'!B52</f>
        <v>0</v>
      </c>
      <c r="G59" s="130">
        <f>'kosten in EUR - Gemeente C'!C52</f>
        <v>0</v>
      </c>
      <c r="H59" s="130">
        <f>'kosten in EUR - Gemeente C'!D52</f>
        <v>0</v>
      </c>
      <c r="I59" s="130">
        <f>'kosten in EUR - Gemeente C'!E52</f>
        <v>0</v>
      </c>
      <c r="J59" s="130">
        <f>'kosten in EUR - Gemeente C'!F52</f>
        <v>0</v>
      </c>
      <c r="K59" s="131">
        <f t="shared" si="73"/>
        <v>0</v>
      </c>
      <c r="L59" s="129">
        <f>'kosten in EUR - Gemeente C'!H52</f>
        <v>0</v>
      </c>
      <c r="M59" s="130">
        <f>'kosten in EUR - Gemeente C'!I52</f>
        <v>0</v>
      </c>
      <c r="N59" s="130">
        <f>'kosten in EUR - Gemeente C'!J52</f>
        <v>0</v>
      </c>
      <c r="O59" s="131">
        <f t="shared" si="60"/>
        <v>0</v>
      </c>
      <c r="P59" s="129">
        <f>'kosten in EUR - Gemeente C'!L52</f>
        <v>0</v>
      </c>
      <c r="Q59" s="130">
        <f>'kosten in EUR - Gemeente C'!M52</f>
        <v>0</v>
      </c>
      <c r="R59" s="130">
        <f>'kosten in EUR - Gemeente C'!N52</f>
        <v>0</v>
      </c>
      <c r="S59" s="131">
        <f t="shared" si="62"/>
        <v>0</v>
      </c>
      <c r="T59" s="130">
        <f>'kosten in EUR - Gemeente C'!P52</f>
        <v>0</v>
      </c>
      <c r="U59" s="130">
        <f>'kosten in EUR - Gemeente C'!Q52</f>
        <v>0</v>
      </c>
      <c r="V59" s="131">
        <f t="shared" si="63"/>
        <v>0</v>
      </c>
      <c r="W59" s="131">
        <f>'kosten in EUR - Gemeente C'!S52</f>
        <v>2307.6923076923076</v>
      </c>
      <c r="X59" s="132">
        <f t="shared" si="65"/>
        <v>2307.6923076923076</v>
      </c>
      <c r="Y59" s="133"/>
      <c r="Z59" s="133">
        <f t="shared" si="55"/>
        <v>0</v>
      </c>
    </row>
    <row r="60" spans="1:26" hidden="1" outlineLevel="1">
      <c r="A60" s="1"/>
      <c r="B60" s="17" t="str">
        <f>'Gemeente A'!B60</f>
        <v>Lenersadministratie</v>
      </c>
      <c r="C60" s="492">
        <f>'V en W uitsplitsing'!F53+'V en W uitsplitsing'!G53</f>
        <v>0</v>
      </c>
      <c r="D60" s="492">
        <f>'V en W uitsplitsing'!I53*(alg!$B$17+alg!$B$18)</f>
        <v>3846.1538461538462</v>
      </c>
      <c r="E60" s="128"/>
      <c r="F60" s="129">
        <f>'kosten in EUR - Gemeente C'!B53</f>
        <v>0</v>
      </c>
      <c r="G60" s="130">
        <f>'kosten in EUR - Gemeente C'!C53</f>
        <v>0</v>
      </c>
      <c r="H60" s="130">
        <f>'kosten in EUR - Gemeente C'!D53</f>
        <v>0</v>
      </c>
      <c r="I60" s="130">
        <f>'kosten in EUR - Gemeente C'!E53</f>
        <v>0</v>
      </c>
      <c r="J60" s="130">
        <f>'kosten in EUR - Gemeente C'!F53</f>
        <v>0</v>
      </c>
      <c r="K60" s="131">
        <f t="shared" si="73"/>
        <v>0</v>
      </c>
      <c r="L60" s="129">
        <f>'kosten in EUR - Gemeente C'!H53</f>
        <v>0</v>
      </c>
      <c r="M60" s="130">
        <f>'kosten in EUR - Gemeente C'!I53</f>
        <v>0</v>
      </c>
      <c r="N60" s="130">
        <f>'kosten in EUR - Gemeente C'!J53</f>
        <v>0</v>
      </c>
      <c r="O60" s="131">
        <f t="shared" si="60"/>
        <v>0</v>
      </c>
      <c r="P60" s="129">
        <f>'kosten in EUR - Gemeente C'!L53</f>
        <v>0</v>
      </c>
      <c r="Q60" s="130">
        <f>'kosten in EUR - Gemeente C'!M53</f>
        <v>0</v>
      </c>
      <c r="R60" s="130">
        <f>'kosten in EUR - Gemeente C'!N53</f>
        <v>0</v>
      </c>
      <c r="S60" s="131">
        <f t="shared" si="62"/>
        <v>0</v>
      </c>
      <c r="T60" s="130">
        <f>'kosten in EUR - Gemeente C'!P53</f>
        <v>0</v>
      </c>
      <c r="U60" s="130">
        <f>'kosten in EUR - Gemeente C'!Q53</f>
        <v>0</v>
      </c>
      <c r="V60" s="131">
        <f t="shared" si="63"/>
        <v>0</v>
      </c>
      <c r="W60" s="131">
        <f>'kosten in EUR - Gemeente C'!S53</f>
        <v>3846.1538461538462</v>
      </c>
      <c r="X60" s="132">
        <f t="shared" si="65"/>
        <v>3846.1538461538462</v>
      </c>
      <c r="Y60" s="133"/>
      <c r="Z60" s="133">
        <f t="shared" si="55"/>
        <v>0</v>
      </c>
    </row>
    <row r="61" spans="1:26" hidden="1" outlineLevel="1">
      <c r="A61" s="1"/>
      <c r="B61" s="17" t="str">
        <f>'Gemeente A'!B61</f>
        <v>Overige administratiekosten</v>
      </c>
      <c r="C61" s="492">
        <f>'V en W uitsplitsing'!F54+'V en W uitsplitsing'!G54</f>
        <v>0</v>
      </c>
      <c r="D61" s="492">
        <f>'V en W uitsplitsing'!I54*(alg!$B$17+alg!$B$18)</f>
        <v>5384.6153846153848</v>
      </c>
      <c r="E61" s="128"/>
      <c r="F61" s="129">
        <f>'kosten in EUR - Gemeente C'!B54</f>
        <v>0</v>
      </c>
      <c r="G61" s="130">
        <f>'kosten in EUR - Gemeente C'!C54</f>
        <v>0</v>
      </c>
      <c r="H61" s="130">
        <f>'kosten in EUR - Gemeente C'!D54</f>
        <v>0</v>
      </c>
      <c r="I61" s="130">
        <f>'kosten in EUR - Gemeente C'!E54</f>
        <v>0</v>
      </c>
      <c r="J61" s="130">
        <f>'kosten in EUR - Gemeente C'!F54</f>
        <v>0</v>
      </c>
      <c r="K61" s="131">
        <f t="shared" si="73"/>
        <v>0</v>
      </c>
      <c r="L61" s="129">
        <f>'kosten in EUR - Gemeente C'!H54</f>
        <v>0</v>
      </c>
      <c r="M61" s="130">
        <f>'kosten in EUR - Gemeente C'!I54</f>
        <v>0</v>
      </c>
      <c r="N61" s="130">
        <f>'kosten in EUR - Gemeente C'!J54</f>
        <v>0</v>
      </c>
      <c r="O61" s="131">
        <f t="shared" si="60"/>
        <v>0</v>
      </c>
      <c r="P61" s="129">
        <f>'kosten in EUR - Gemeente C'!L54</f>
        <v>0</v>
      </c>
      <c r="Q61" s="130">
        <f>'kosten in EUR - Gemeente C'!M54</f>
        <v>0</v>
      </c>
      <c r="R61" s="130">
        <f>'kosten in EUR - Gemeente C'!N54</f>
        <v>0</v>
      </c>
      <c r="S61" s="131">
        <f t="shared" si="62"/>
        <v>0</v>
      </c>
      <c r="T61" s="130">
        <f>'kosten in EUR - Gemeente C'!P54</f>
        <v>0</v>
      </c>
      <c r="U61" s="130">
        <f>'kosten in EUR - Gemeente C'!Q54</f>
        <v>0</v>
      </c>
      <c r="V61" s="131">
        <f t="shared" si="63"/>
        <v>0</v>
      </c>
      <c r="W61" s="131">
        <f>'kosten in EUR - Gemeente C'!S54</f>
        <v>5384.6153846153848</v>
      </c>
      <c r="X61" s="132">
        <f t="shared" si="65"/>
        <v>5384.6153846153848</v>
      </c>
      <c r="Y61" s="133"/>
      <c r="Z61" s="133">
        <f t="shared" si="55"/>
        <v>0</v>
      </c>
    </row>
    <row r="62" spans="1:26">
      <c r="A62" s="1" t="s">
        <v>42</v>
      </c>
      <c r="C62" s="136">
        <f>SUM(C58:C61)</f>
        <v>0</v>
      </c>
      <c r="D62" s="136">
        <f>SUM(D58:D61)</f>
        <v>17692.307692307691</v>
      </c>
      <c r="E62" s="133"/>
      <c r="F62" s="134">
        <f t="shared" ref="F62:J62" si="74">SUM(F58:F61)</f>
        <v>0</v>
      </c>
      <c r="G62" s="135">
        <f t="shared" si="74"/>
        <v>0</v>
      </c>
      <c r="H62" s="135">
        <f t="shared" si="74"/>
        <v>0</v>
      </c>
      <c r="I62" s="135">
        <f t="shared" ref="I62" si="75">SUM(I58:I61)</f>
        <v>0</v>
      </c>
      <c r="J62" s="135">
        <f t="shared" si="74"/>
        <v>0</v>
      </c>
      <c r="K62" s="136">
        <f t="shared" si="58"/>
        <v>0</v>
      </c>
      <c r="L62" s="134">
        <f t="shared" ref="L62:N62" si="76">SUM(L58:L61)</f>
        <v>0</v>
      </c>
      <c r="M62" s="135">
        <f t="shared" si="76"/>
        <v>0</v>
      </c>
      <c r="N62" s="135">
        <f t="shared" si="76"/>
        <v>0</v>
      </c>
      <c r="O62" s="136">
        <f t="shared" si="60"/>
        <v>0</v>
      </c>
      <c r="P62" s="134">
        <f t="shared" ref="P62:R62" si="77">SUM(P58:P61)</f>
        <v>0</v>
      </c>
      <c r="Q62" s="135">
        <f t="shared" si="77"/>
        <v>0</v>
      </c>
      <c r="R62" s="135">
        <f t="shared" si="77"/>
        <v>0</v>
      </c>
      <c r="S62" s="136">
        <f t="shared" si="62"/>
        <v>0</v>
      </c>
      <c r="T62" s="135">
        <f t="shared" ref="T62:U62" si="78">SUM(T58:T61)</f>
        <v>0</v>
      </c>
      <c r="U62" s="135">
        <f t="shared" si="78"/>
        <v>0</v>
      </c>
      <c r="V62" s="136">
        <f t="shared" si="63"/>
        <v>0</v>
      </c>
      <c r="W62" s="136">
        <f t="shared" ref="W62" si="79">SUM(W58:W61)</f>
        <v>17692.307692307691</v>
      </c>
      <c r="X62" s="137">
        <f t="shared" si="65"/>
        <v>17692.307692307691</v>
      </c>
      <c r="Y62" s="133"/>
      <c r="Z62" s="133">
        <f t="shared" si="55"/>
        <v>0</v>
      </c>
    </row>
    <row r="63" spans="1:26" collapsed="1">
      <c r="A63" s="1" t="s">
        <v>43</v>
      </c>
      <c r="C63" s="136">
        <f>'V en W uitsplitsing'!F56+'V en W uitsplitsing'!G56</f>
        <v>0</v>
      </c>
      <c r="D63" s="492">
        <f>'V en W uitsplitsing'!I56*(alg!$B$17+alg!$B$18)</f>
        <v>1538.4615384615386</v>
      </c>
      <c r="E63" s="133"/>
      <c r="F63" s="134">
        <f>'kosten in EUR - Gemeente C'!B56</f>
        <v>0</v>
      </c>
      <c r="G63" s="135">
        <f>'kosten in EUR - Gemeente C'!C56</f>
        <v>0</v>
      </c>
      <c r="H63" s="135">
        <f>'kosten in EUR - Gemeente C'!D56</f>
        <v>0</v>
      </c>
      <c r="I63" s="135">
        <f>'kosten in EUR - Gemeente C'!E56</f>
        <v>0</v>
      </c>
      <c r="J63" s="135">
        <f>'kosten in EUR - Gemeente C'!F56</f>
        <v>0</v>
      </c>
      <c r="K63" s="136">
        <f t="shared" ref="K63:K67" si="80">SUM(F63:J63)</f>
        <v>0</v>
      </c>
      <c r="L63" s="134">
        <f>'kosten in EUR - Gemeente C'!H56</f>
        <v>0</v>
      </c>
      <c r="M63" s="135">
        <f>'kosten in EUR - Gemeente C'!I56</f>
        <v>0</v>
      </c>
      <c r="N63" s="135">
        <f>'kosten in EUR - Gemeente C'!J56</f>
        <v>0</v>
      </c>
      <c r="O63" s="136">
        <f t="shared" si="60"/>
        <v>0</v>
      </c>
      <c r="P63" s="134">
        <f>'kosten in EUR - Gemeente C'!L56</f>
        <v>0</v>
      </c>
      <c r="Q63" s="135">
        <f>'kosten in EUR - Gemeente C'!M56</f>
        <v>0</v>
      </c>
      <c r="R63" s="135">
        <f>'kosten in EUR - Gemeente C'!N56</f>
        <v>0</v>
      </c>
      <c r="S63" s="136">
        <f t="shared" si="62"/>
        <v>0</v>
      </c>
      <c r="T63" s="135">
        <f>'kosten in EUR - Gemeente C'!P56</f>
        <v>0</v>
      </c>
      <c r="U63" s="135">
        <f>'kosten in EUR - Gemeente C'!Q56</f>
        <v>0</v>
      </c>
      <c r="V63" s="136">
        <f t="shared" si="63"/>
        <v>0</v>
      </c>
      <c r="W63" s="136">
        <f>'kosten in EUR - Gemeente C'!S56</f>
        <v>1538.4615384615386</v>
      </c>
      <c r="X63" s="137">
        <f t="shared" si="65"/>
        <v>1538.4615384615386</v>
      </c>
      <c r="Y63" s="133"/>
      <c r="Z63" s="133">
        <f t="shared" si="55"/>
        <v>0</v>
      </c>
    </row>
    <row r="64" spans="1:26" hidden="1" outlineLevel="1">
      <c r="A64" s="1"/>
      <c r="B64" s="17" t="str">
        <f>'Gemeente A'!B64</f>
        <v>Kantoor &amp; Onderhoud</v>
      </c>
      <c r="C64" s="492">
        <f>'V en W uitsplitsing'!F57+'V en W uitsplitsing'!G57</f>
        <v>9000</v>
      </c>
      <c r="D64" s="492">
        <f>'V en W uitsplitsing'!I57*(alg!$B$17+alg!$B$18)</f>
        <v>7692.3076923076924</v>
      </c>
      <c r="E64" s="128"/>
      <c r="F64" s="129">
        <f>'kosten in EUR - Gemeente C'!B57</f>
        <v>0</v>
      </c>
      <c r="G64" s="130">
        <f>'kosten in EUR - Gemeente C'!C57</f>
        <v>0</v>
      </c>
      <c r="H64" s="130">
        <f>'kosten in EUR - Gemeente C'!D57</f>
        <v>0</v>
      </c>
      <c r="I64" s="130">
        <f>'kosten in EUR - Gemeente C'!E57</f>
        <v>0</v>
      </c>
      <c r="J64" s="130">
        <f>'kosten in EUR - Gemeente C'!F57</f>
        <v>0</v>
      </c>
      <c r="K64" s="131">
        <f t="shared" si="80"/>
        <v>0</v>
      </c>
      <c r="L64" s="129">
        <f>'kosten in EUR - Gemeente C'!H57</f>
        <v>0</v>
      </c>
      <c r="M64" s="130">
        <f>'kosten in EUR - Gemeente C'!I57</f>
        <v>0</v>
      </c>
      <c r="N64" s="130">
        <f>'kosten in EUR - Gemeente C'!J57</f>
        <v>0</v>
      </c>
      <c r="O64" s="131">
        <f t="shared" si="60"/>
        <v>0</v>
      </c>
      <c r="P64" s="129">
        <f>'kosten in EUR - Gemeente C'!L57</f>
        <v>0</v>
      </c>
      <c r="Q64" s="130">
        <f>'kosten in EUR - Gemeente C'!M57</f>
        <v>0</v>
      </c>
      <c r="R64" s="130">
        <f>'kosten in EUR - Gemeente C'!N57</f>
        <v>0</v>
      </c>
      <c r="S64" s="136">
        <f t="shared" si="62"/>
        <v>0</v>
      </c>
      <c r="T64" s="130">
        <f>'kosten in EUR - Gemeente C'!P57</f>
        <v>0</v>
      </c>
      <c r="U64" s="130">
        <f>'kosten in EUR - Gemeente C'!Q57</f>
        <v>0</v>
      </c>
      <c r="V64" s="131">
        <f t="shared" si="63"/>
        <v>0</v>
      </c>
      <c r="W64" s="131">
        <f>'kosten in EUR - Gemeente C'!S57</f>
        <v>16692.307692307691</v>
      </c>
      <c r="X64" s="132">
        <f t="shared" si="65"/>
        <v>16692.307692307691</v>
      </c>
      <c r="Y64" s="133"/>
      <c r="Z64" s="133">
        <f t="shared" si="55"/>
        <v>0</v>
      </c>
    </row>
    <row r="65" spans="1:26" hidden="1" outlineLevel="1">
      <c r="A65" s="1"/>
      <c r="B65" s="17" t="str">
        <f>'Gemeente A'!B65</f>
        <v>Bibliotheekautomatisering</v>
      </c>
      <c r="C65" s="492">
        <f>'V en W uitsplitsing'!F58+'V en W uitsplitsing'!G58</f>
        <v>9000</v>
      </c>
      <c r="D65" s="492">
        <f>'V en W uitsplitsing'!I58*(alg!$B$17+alg!$B$18)</f>
        <v>5384.6153846153848</v>
      </c>
      <c r="E65" s="128"/>
      <c r="F65" s="129">
        <f>'kosten in EUR - Gemeente C'!B58</f>
        <v>0</v>
      </c>
      <c r="G65" s="130">
        <f>'kosten in EUR - Gemeente C'!C58</f>
        <v>0</v>
      </c>
      <c r="H65" s="130">
        <f>'kosten in EUR - Gemeente C'!D58</f>
        <v>0</v>
      </c>
      <c r="I65" s="130">
        <f>'kosten in EUR - Gemeente C'!E58</f>
        <v>0</v>
      </c>
      <c r="J65" s="130">
        <f>'kosten in EUR - Gemeente C'!F58</f>
        <v>0</v>
      </c>
      <c r="K65" s="131">
        <f t="shared" si="80"/>
        <v>0</v>
      </c>
      <c r="L65" s="129">
        <f>'kosten in EUR - Gemeente C'!H58</f>
        <v>0</v>
      </c>
      <c r="M65" s="130">
        <f>'kosten in EUR - Gemeente C'!I58</f>
        <v>0</v>
      </c>
      <c r="N65" s="130">
        <f>'kosten in EUR - Gemeente C'!J58</f>
        <v>0</v>
      </c>
      <c r="O65" s="131">
        <f t="shared" si="60"/>
        <v>0</v>
      </c>
      <c r="P65" s="129">
        <f>'kosten in EUR - Gemeente C'!L58</f>
        <v>0</v>
      </c>
      <c r="Q65" s="130">
        <f>'kosten in EUR - Gemeente C'!M58</f>
        <v>0</v>
      </c>
      <c r="R65" s="130">
        <f>'kosten in EUR - Gemeente C'!N58</f>
        <v>0</v>
      </c>
      <c r="S65" s="136">
        <f t="shared" si="62"/>
        <v>0</v>
      </c>
      <c r="T65" s="130">
        <f>'kosten in EUR - Gemeente C'!P58</f>
        <v>0</v>
      </c>
      <c r="U65" s="130">
        <f>'kosten in EUR - Gemeente C'!Q58</f>
        <v>0</v>
      </c>
      <c r="V65" s="131">
        <f t="shared" si="63"/>
        <v>0</v>
      </c>
      <c r="W65" s="131">
        <f>'kosten in EUR - Gemeente C'!S58</f>
        <v>14384.615384615385</v>
      </c>
      <c r="X65" s="132">
        <f t="shared" si="65"/>
        <v>14384.615384615385</v>
      </c>
      <c r="Y65" s="133"/>
      <c r="Z65" s="133">
        <f t="shared" si="55"/>
        <v>0</v>
      </c>
    </row>
    <row r="66" spans="1:26" hidden="1" outlineLevel="1">
      <c r="A66" s="1"/>
      <c r="B66" s="17" t="str">
        <f>'Gemeente A'!B66</f>
        <v>Afschrijving automatisering</v>
      </c>
      <c r="C66" s="492">
        <f>'V en W uitsplitsing'!F59+'V en W uitsplitsing'!G59</f>
        <v>0</v>
      </c>
      <c r="D66" s="492">
        <f>'V en W uitsplitsing'!I59*(alg!$B$17+alg!$B$18)</f>
        <v>0</v>
      </c>
      <c r="E66" s="128"/>
      <c r="F66" s="129">
        <f>'kosten in EUR - Gemeente C'!B59</f>
        <v>0</v>
      </c>
      <c r="G66" s="130">
        <f>'kosten in EUR - Gemeente C'!C59</f>
        <v>0</v>
      </c>
      <c r="H66" s="130">
        <f>'kosten in EUR - Gemeente C'!D59</f>
        <v>0</v>
      </c>
      <c r="I66" s="130">
        <f>'kosten in EUR - Gemeente C'!E59</f>
        <v>0</v>
      </c>
      <c r="J66" s="130">
        <f>'kosten in EUR - Gemeente C'!F59</f>
        <v>0</v>
      </c>
      <c r="K66" s="131">
        <f t="shared" si="80"/>
        <v>0</v>
      </c>
      <c r="L66" s="129">
        <f>'kosten in EUR - Gemeente C'!H59</f>
        <v>0</v>
      </c>
      <c r="M66" s="130">
        <f>'kosten in EUR - Gemeente C'!I59</f>
        <v>0</v>
      </c>
      <c r="N66" s="130">
        <f>'kosten in EUR - Gemeente C'!J59</f>
        <v>0</v>
      </c>
      <c r="O66" s="131">
        <f t="shared" si="60"/>
        <v>0</v>
      </c>
      <c r="P66" s="129">
        <f>'kosten in EUR - Gemeente C'!L59</f>
        <v>0</v>
      </c>
      <c r="Q66" s="130">
        <f>'kosten in EUR - Gemeente C'!M59</f>
        <v>0</v>
      </c>
      <c r="R66" s="130">
        <f>'kosten in EUR - Gemeente C'!N59</f>
        <v>0</v>
      </c>
      <c r="S66" s="131">
        <f t="shared" si="62"/>
        <v>0</v>
      </c>
      <c r="T66" s="130">
        <f>'kosten in EUR - Gemeente C'!P59</f>
        <v>0</v>
      </c>
      <c r="U66" s="130">
        <f>'kosten in EUR - Gemeente C'!Q59</f>
        <v>0</v>
      </c>
      <c r="V66" s="131">
        <f t="shared" si="63"/>
        <v>0</v>
      </c>
      <c r="W66" s="131">
        <f>'kosten in EUR - Gemeente C'!S59</f>
        <v>0</v>
      </c>
      <c r="X66" s="132">
        <f t="shared" si="65"/>
        <v>0</v>
      </c>
      <c r="Y66" s="133"/>
      <c r="Z66" s="133">
        <f t="shared" si="55"/>
        <v>0</v>
      </c>
    </row>
    <row r="67" spans="1:26" hidden="1" outlineLevel="1">
      <c r="A67" s="1"/>
      <c r="B67" s="17" t="str">
        <f>'Gemeente A'!B67</f>
        <v>Overige automatiseringskosten</v>
      </c>
      <c r="C67" s="492">
        <f>'V en W uitsplitsing'!F60+'V en W uitsplitsing'!G60</f>
        <v>1000</v>
      </c>
      <c r="D67" s="492">
        <f>'V en W uitsplitsing'!I60*(alg!$B$17+alg!$B$18)</f>
        <v>6153.8461538461543</v>
      </c>
      <c r="E67" s="128"/>
      <c r="F67" s="129">
        <f>'kosten in EUR - Gemeente C'!B60</f>
        <v>0</v>
      </c>
      <c r="G67" s="130">
        <f>'kosten in EUR - Gemeente C'!C60</f>
        <v>0</v>
      </c>
      <c r="H67" s="130">
        <f>'kosten in EUR - Gemeente C'!D60</f>
        <v>0</v>
      </c>
      <c r="I67" s="130">
        <f>'kosten in EUR - Gemeente C'!E60</f>
        <v>0</v>
      </c>
      <c r="J67" s="130">
        <f>'kosten in EUR - Gemeente C'!F60</f>
        <v>0</v>
      </c>
      <c r="K67" s="131">
        <f t="shared" si="80"/>
        <v>0</v>
      </c>
      <c r="L67" s="129">
        <f>'kosten in EUR - Gemeente C'!H60</f>
        <v>0</v>
      </c>
      <c r="M67" s="130">
        <f>'kosten in EUR - Gemeente C'!I60</f>
        <v>0</v>
      </c>
      <c r="N67" s="130">
        <f>'kosten in EUR - Gemeente C'!J60</f>
        <v>0</v>
      </c>
      <c r="O67" s="131">
        <f t="shared" si="60"/>
        <v>0</v>
      </c>
      <c r="P67" s="129">
        <f>'kosten in EUR - Gemeente C'!L60</f>
        <v>0</v>
      </c>
      <c r="Q67" s="130">
        <f>'kosten in EUR - Gemeente C'!M60</f>
        <v>0</v>
      </c>
      <c r="R67" s="130">
        <f>'kosten in EUR - Gemeente C'!N60</f>
        <v>0</v>
      </c>
      <c r="S67" s="131">
        <f t="shared" si="62"/>
        <v>0</v>
      </c>
      <c r="T67" s="130">
        <f>'kosten in EUR - Gemeente C'!P60</f>
        <v>0</v>
      </c>
      <c r="U67" s="130">
        <f>'kosten in EUR - Gemeente C'!Q60</f>
        <v>0</v>
      </c>
      <c r="V67" s="131">
        <f t="shared" si="63"/>
        <v>0</v>
      </c>
      <c r="W67" s="131">
        <f>'kosten in EUR - Gemeente C'!S60</f>
        <v>7153.8461538461543</v>
      </c>
      <c r="X67" s="132">
        <f t="shared" si="65"/>
        <v>7153.8461538461543</v>
      </c>
      <c r="Y67" s="133"/>
      <c r="Z67" s="133">
        <f t="shared" si="55"/>
        <v>0</v>
      </c>
    </row>
    <row r="68" spans="1:26" collapsed="1">
      <c r="A68" s="1" t="s">
        <v>44</v>
      </c>
      <c r="C68" s="136">
        <f>SUM(C64:C67)</f>
        <v>19000</v>
      </c>
      <c r="D68" s="136">
        <f>SUM(D64:D67)</f>
        <v>19230.769230769234</v>
      </c>
      <c r="E68" s="133"/>
      <c r="F68" s="134">
        <f>SUM(F64:F67)</f>
        <v>0</v>
      </c>
      <c r="G68" s="135">
        <f t="shared" ref="G68:J68" si="81">SUM(G64:G67)</f>
        <v>0</v>
      </c>
      <c r="H68" s="135">
        <f t="shared" si="81"/>
        <v>0</v>
      </c>
      <c r="I68" s="135">
        <f t="shared" ref="I68" si="82">SUM(I64:I67)</f>
        <v>0</v>
      </c>
      <c r="J68" s="135">
        <f t="shared" si="81"/>
        <v>0</v>
      </c>
      <c r="K68" s="136">
        <f t="shared" si="58"/>
        <v>0</v>
      </c>
      <c r="L68" s="134">
        <f t="shared" ref="L68:N68" si="83">SUM(L64:L67)</f>
        <v>0</v>
      </c>
      <c r="M68" s="135">
        <f t="shared" si="83"/>
        <v>0</v>
      </c>
      <c r="N68" s="135">
        <f t="shared" si="83"/>
        <v>0</v>
      </c>
      <c r="O68" s="136">
        <f t="shared" si="60"/>
        <v>0</v>
      </c>
      <c r="P68" s="134">
        <f t="shared" ref="P68:U68" si="84">SUM(P64:P67)</f>
        <v>0</v>
      </c>
      <c r="Q68" s="135">
        <f t="shared" si="84"/>
        <v>0</v>
      </c>
      <c r="R68" s="135">
        <f t="shared" si="84"/>
        <v>0</v>
      </c>
      <c r="S68" s="136">
        <f t="shared" si="62"/>
        <v>0</v>
      </c>
      <c r="T68" s="135">
        <f t="shared" si="84"/>
        <v>0</v>
      </c>
      <c r="U68" s="135">
        <f t="shared" si="84"/>
        <v>0</v>
      </c>
      <c r="V68" s="136">
        <f t="shared" si="63"/>
        <v>0</v>
      </c>
      <c r="W68" s="136">
        <f t="shared" ref="W68" si="85">SUM(W64:W67)</f>
        <v>38230.769230769234</v>
      </c>
      <c r="X68" s="137">
        <f t="shared" si="65"/>
        <v>38230.769230769234</v>
      </c>
      <c r="Y68" s="133"/>
      <c r="Z68" s="133">
        <f t="shared" si="55"/>
        <v>0</v>
      </c>
    </row>
    <row r="69" spans="1:26" hidden="1" outlineLevel="1">
      <c r="A69" s="1"/>
      <c r="B69" s="17" t="str">
        <f>'Gemeente A'!B69</f>
        <v>Media</v>
      </c>
      <c r="C69" s="492">
        <f>'V en W uitsplitsing'!F62+'V en W uitsplitsing'!G62</f>
        <v>29500</v>
      </c>
      <c r="D69" s="492">
        <f>'V en W uitsplitsing'!I62*(alg!$B$17+alg!$B$18)</f>
        <v>0</v>
      </c>
      <c r="E69" s="128"/>
      <c r="F69" s="129">
        <f>'kosten in EUR - Gemeente C'!B62</f>
        <v>0</v>
      </c>
      <c r="G69" s="130">
        <f>'kosten in EUR - Gemeente C'!C62</f>
        <v>0</v>
      </c>
      <c r="H69" s="130">
        <f>'kosten in EUR - Gemeente C'!D62</f>
        <v>0</v>
      </c>
      <c r="I69" s="130">
        <f>'kosten in EUR - Gemeente C'!E62</f>
        <v>0</v>
      </c>
      <c r="J69" s="130">
        <f>'kosten in EUR - Gemeente C'!F62</f>
        <v>0</v>
      </c>
      <c r="K69" s="131">
        <f t="shared" ref="K69:K73" si="86">SUM(F69:J69)</f>
        <v>0</v>
      </c>
      <c r="L69" s="129">
        <f>'kosten in EUR - Gemeente C'!H62</f>
        <v>0</v>
      </c>
      <c r="M69" s="130">
        <f>'kosten in EUR - Gemeente C'!I62</f>
        <v>0</v>
      </c>
      <c r="N69" s="130">
        <f>'kosten in EUR - Gemeente C'!J62</f>
        <v>0</v>
      </c>
      <c r="O69" s="131">
        <f t="shared" si="60"/>
        <v>0</v>
      </c>
      <c r="P69" s="129">
        <f>'kosten in EUR - Gemeente C'!L62</f>
        <v>0</v>
      </c>
      <c r="Q69" s="130">
        <f>'kosten in EUR - Gemeente C'!M62</f>
        <v>0</v>
      </c>
      <c r="R69" s="130">
        <f>'kosten in EUR - Gemeente C'!N62</f>
        <v>0</v>
      </c>
      <c r="S69" s="131">
        <f t="shared" si="62"/>
        <v>0</v>
      </c>
      <c r="T69" s="130">
        <f>'kosten in EUR - Gemeente C'!P62</f>
        <v>14500</v>
      </c>
      <c r="U69" s="130">
        <f>'kosten in EUR - Gemeente C'!Q62</f>
        <v>15000</v>
      </c>
      <c r="V69" s="131">
        <f t="shared" si="63"/>
        <v>29500</v>
      </c>
      <c r="W69" s="131">
        <f>'kosten in EUR - Gemeente C'!S62</f>
        <v>0</v>
      </c>
      <c r="X69" s="132">
        <f t="shared" si="65"/>
        <v>29500</v>
      </c>
      <c r="Y69" s="133"/>
      <c r="Z69" s="133">
        <f t="shared" si="55"/>
        <v>0</v>
      </c>
    </row>
    <row r="70" spans="1:26" hidden="1" outlineLevel="1">
      <c r="A70" s="1"/>
      <c r="B70" s="17" t="str">
        <f>'Gemeente A'!B70</f>
        <v>Tijdschriften &amp; Abonnementen</v>
      </c>
      <c r="C70" s="492">
        <f>'V en W uitsplitsing'!F63+'V en W uitsplitsing'!G63</f>
        <v>10000</v>
      </c>
      <c r="D70" s="492">
        <f>'V en W uitsplitsing'!I63*(alg!$B$17+alg!$B$18)</f>
        <v>0</v>
      </c>
      <c r="E70" s="128"/>
      <c r="F70" s="129">
        <f>'kosten in EUR - Gemeente C'!B63</f>
        <v>0</v>
      </c>
      <c r="G70" s="130">
        <f>'kosten in EUR - Gemeente C'!C63</f>
        <v>0</v>
      </c>
      <c r="H70" s="130">
        <f>'kosten in EUR - Gemeente C'!D63</f>
        <v>0</v>
      </c>
      <c r="I70" s="130">
        <f>'kosten in EUR - Gemeente C'!E63</f>
        <v>0</v>
      </c>
      <c r="J70" s="130">
        <f>'kosten in EUR - Gemeente C'!F63</f>
        <v>0</v>
      </c>
      <c r="K70" s="131">
        <f t="shared" si="86"/>
        <v>0</v>
      </c>
      <c r="L70" s="129">
        <f>'kosten in EUR - Gemeente C'!H63</f>
        <v>0</v>
      </c>
      <c r="M70" s="130">
        <f>'kosten in EUR - Gemeente C'!I63</f>
        <v>0</v>
      </c>
      <c r="N70" s="130">
        <f>'kosten in EUR - Gemeente C'!J63</f>
        <v>0</v>
      </c>
      <c r="O70" s="131">
        <f t="shared" si="60"/>
        <v>0</v>
      </c>
      <c r="P70" s="129">
        <f>'kosten in EUR - Gemeente C'!L63</f>
        <v>0</v>
      </c>
      <c r="Q70" s="130">
        <f>'kosten in EUR - Gemeente C'!M63</f>
        <v>0</v>
      </c>
      <c r="R70" s="130">
        <f>'kosten in EUR - Gemeente C'!N63</f>
        <v>0</v>
      </c>
      <c r="S70" s="131">
        <f t="shared" si="62"/>
        <v>0</v>
      </c>
      <c r="T70" s="130">
        <f>'kosten in EUR - Gemeente C'!P63</f>
        <v>0</v>
      </c>
      <c r="U70" s="130">
        <f>'kosten in EUR - Gemeente C'!Q63</f>
        <v>5000</v>
      </c>
      <c r="V70" s="131">
        <f t="shared" si="63"/>
        <v>5000</v>
      </c>
      <c r="W70" s="131">
        <f>'kosten in EUR - Gemeente C'!S63</f>
        <v>5000</v>
      </c>
      <c r="X70" s="132">
        <f t="shared" si="65"/>
        <v>10000</v>
      </c>
      <c r="Y70" s="133"/>
      <c r="Z70" s="133">
        <f t="shared" si="55"/>
        <v>0</v>
      </c>
    </row>
    <row r="71" spans="1:26" hidden="1" outlineLevel="1">
      <c r="A71" s="1"/>
      <c r="B71" s="17" t="str">
        <f>'Gemeente A'!B71</f>
        <v>Kosten leenrecht</v>
      </c>
      <c r="C71" s="492">
        <f>'V en W uitsplitsing'!F64+'V en W uitsplitsing'!G64</f>
        <v>17500</v>
      </c>
      <c r="D71" s="492">
        <f>'V en W uitsplitsing'!I64*(alg!$B$17+alg!$B$18)</f>
        <v>0</v>
      </c>
      <c r="E71" s="128"/>
      <c r="F71" s="129">
        <f>'kosten in EUR - Gemeente C'!B64</f>
        <v>0</v>
      </c>
      <c r="G71" s="130">
        <f>'kosten in EUR - Gemeente C'!C64</f>
        <v>0</v>
      </c>
      <c r="H71" s="130">
        <f>'kosten in EUR - Gemeente C'!D64</f>
        <v>0</v>
      </c>
      <c r="I71" s="130">
        <f>'kosten in EUR - Gemeente C'!E64</f>
        <v>0</v>
      </c>
      <c r="J71" s="130">
        <f>'kosten in EUR - Gemeente C'!F64</f>
        <v>0</v>
      </c>
      <c r="K71" s="131">
        <f t="shared" si="86"/>
        <v>0</v>
      </c>
      <c r="L71" s="129">
        <f>'kosten in EUR - Gemeente C'!H64</f>
        <v>0</v>
      </c>
      <c r="M71" s="130">
        <f>'kosten in EUR - Gemeente C'!I64</f>
        <v>0</v>
      </c>
      <c r="N71" s="130">
        <f>'kosten in EUR - Gemeente C'!J64</f>
        <v>0</v>
      </c>
      <c r="O71" s="131">
        <f t="shared" si="60"/>
        <v>0</v>
      </c>
      <c r="P71" s="129">
        <f>'kosten in EUR - Gemeente C'!L64</f>
        <v>0</v>
      </c>
      <c r="Q71" s="130">
        <f>'kosten in EUR - Gemeente C'!M64</f>
        <v>0</v>
      </c>
      <c r="R71" s="130">
        <f>'kosten in EUR - Gemeente C'!N64</f>
        <v>0</v>
      </c>
      <c r="S71" s="131">
        <f t="shared" si="62"/>
        <v>0</v>
      </c>
      <c r="T71" s="130">
        <f>'kosten in EUR - Gemeente C'!P64</f>
        <v>7500</v>
      </c>
      <c r="U71" s="130">
        <f>'kosten in EUR - Gemeente C'!Q64</f>
        <v>10000</v>
      </c>
      <c r="V71" s="131">
        <f t="shared" si="63"/>
        <v>17500</v>
      </c>
      <c r="W71" s="131">
        <f>'kosten in EUR - Gemeente C'!S64</f>
        <v>0</v>
      </c>
      <c r="X71" s="132">
        <f t="shared" si="65"/>
        <v>17500</v>
      </c>
      <c r="Y71" s="133"/>
      <c r="Z71" s="133">
        <f t="shared" si="55"/>
        <v>0</v>
      </c>
    </row>
    <row r="72" spans="1:26" hidden="1" outlineLevel="1">
      <c r="A72" s="1"/>
      <c r="B72" s="17" t="str">
        <f>'Gemeente A'!B72</f>
        <v>Centraal collectioneren &amp; innovatiebijdragen</v>
      </c>
      <c r="C72" s="492">
        <f>'V en W uitsplitsing'!F65+'V en W uitsplitsing'!G65</f>
        <v>0</v>
      </c>
      <c r="D72" s="492">
        <f>'V en W uitsplitsing'!I65*(alg!$B$17+alg!$B$18)</f>
        <v>0</v>
      </c>
      <c r="E72" s="128"/>
      <c r="F72" s="129">
        <f>'kosten in EUR - Gemeente C'!B65</f>
        <v>0</v>
      </c>
      <c r="G72" s="130">
        <f>'kosten in EUR - Gemeente C'!C65</f>
        <v>0</v>
      </c>
      <c r="H72" s="130">
        <f>'kosten in EUR - Gemeente C'!D65</f>
        <v>0</v>
      </c>
      <c r="I72" s="130">
        <f>'kosten in EUR - Gemeente C'!E65</f>
        <v>0</v>
      </c>
      <c r="J72" s="130">
        <f>'kosten in EUR - Gemeente C'!F65</f>
        <v>0</v>
      </c>
      <c r="K72" s="131">
        <f t="shared" si="86"/>
        <v>0</v>
      </c>
      <c r="L72" s="129">
        <f>'kosten in EUR - Gemeente C'!H65</f>
        <v>0</v>
      </c>
      <c r="M72" s="130">
        <f>'kosten in EUR - Gemeente C'!I65</f>
        <v>0</v>
      </c>
      <c r="N72" s="130">
        <f>'kosten in EUR - Gemeente C'!J65</f>
        <v>0</v>
      </c>
      <c r="O72" s="131">
        <f t="shared" si="60"/>
        <v>0</v>
      </c>
      <c r="P72" s="129">
        <f>'kosten in EUR - Gemeente C'!L65</f>
        <v>0</v>
      </c>
      <c r="Q72" s="130">
        <f>'kosten in EUR - Gemeente C'!M65</f>
        <v>0</v>
      </c>
      <c r="R72" s="130">
        <f>'kosten in EUR - Gemeente C'!N65</f>
        <v>0</v>
      </c>
      <c r="S72" s="131">
        <f t="shared" si="62"/>
        <v>0</v>
      </c>
      <c r="T72" s="130">
        <f>'kosten in EUR - Gemeente C'!P65</f>
        <v>0</v>
      </c>
      <c r="U72" s="130">
        <f>'kosten in EUR - Gemeente C'!Q65</f>
        <v>0</v>
      </c>
      <c r="V72" s="131">
        <f t="shared" si="63"/>
        <v>0</v>
      </c>
      <c r="W72" s="131">
        <f>'kosten in EUR - Gemeente C'!S65</f>
        <v>0</v>
      </c>
      <c r="X72" s="132">
        <f t="shared" si="65"/>
        <v>0</v>
      </c>
      <c r="Y72" s="133"/>
      <c r="Z72" s="133">
        <f t="shared" si="55"/>
        <v>0</v>
      </c>
    </row>
    <row r="73" spans="1:26" hidden="1" outlineLevel="1">
      <c r="A73" s="1"/>
      <c r="B73" s="17" t="str">
        <f>'Gemeente A'!B73</f>
        <v>Overige media kosten</v>
      </c>
      <c r="C73" s="492">
        <f>'V en W uitsplitsing'!F66+'V en W uitsplitsing'!G66</f>
        <v>17000</v>
      </c>
      <c r="D73" s="492">
        <f>'V en W uitsplitsing'!I66*(alg!$B$17+alg!$B$18)</f>
        <v>7923.0769230769238</v>
      </c>
      <c r="E73" s="128"/>
      <c r="F73" s="129">
        <f>'kosten in EUR - Gemeente C'!B66</f>
        <v>0</v>
      </c>
      <c r="G73" s="130">
        <f>'kosten in EUR - Gemeente C'!C66</f>
        <v>0</v>
      </c>
      <c r="H73" s="130">
        <f>'kosten in EUR - Gemeente C'!D66</f>
        <v>0</v>
      </c>
      <c r="I73" s="130">
        <f>'kosten in EUR - Gemeente C'!E66</f>
        <v>0</v>
      </c>
      <c r="J73" s="130">
        <f>'kosten in EUR - Gemeente C'!F66</f>
        <v>0</v>
      </c>
      <c r="K73" s="131">
        <f t="shared" si="86"/>
        <v>0</v>
      </c>
      <c r="L73" s="129">
        <f>'kosten in EUR - Gemeente C'!H66</f>
        <v>0</v>
      </c>
      <c r="M73" s="130">
        <f>'kosten in EUR - Gemeente C'!I66</f>
        <v>0</v>
      </c>
      <c r="N73" s="130">
        <f>'kosten in EUR - Gemeente C'!J66</f>
        <v>0</v>
      </c>
      <c r="O73" s="131">
        <f t="shared" si="60"/>
        <v>0</v>
      </c>
      <c r="P73" s="129">
        <f>'kosten in EUR - Gemeente C'!L66</f>
        <v>0</v>
      </c>
      <c r="Q73" s="130">
        <f>'kosten in EUR - Gemeente C'!M66</f>
        <v>0</v>
      </c>
      <c r="R73" s="130">
        <f>'kosten in EUR - Gemeente C'!N66</f>
        <v>0</v>
      </c>
      <c r="S73" s="131">
        <f t="shared" si="62"/>
        <v>0</v>
      </c>
      <c r="T73" s="130">
        <f>'kosten in EUR - Gemeente C'!P66</f>
        <v>0</v>
      </c>
      <c r="U73" s="130">
        <f>'kosten in EUR - Gemeente C'!Q66</f>
        <v>0</v>
      </c>
      <c r="V73" s="131">
        <f t="shared" si="63"/>
        <v>0</v>
      </c>
      <c r="W73" s="131">
        <f>'kosten in EUR - Gemeente C'!S66</f>
        <v>24923.076923076922</v>
      </c>
      <c r="X73" s="132">
        <f t="shared" si="65"/>
        <v>24923.076923076922</v>
      </c>
      <c r="Y73" s="133"/>
      <c r="Z73" s="133">
        <f t="shared" si="55"/>
        <v>0</v>
      </c>
    </row>
    <row r="74" spans="1:26" collapsed="1">
      <c r="A74" s="1" t="s">
        <v>482</v>
      </c>
      <c r="C74" s="136">
        <f>SUM(C69:C73)</f>
        <v>74000</v>
      </c>
      <c r="D74" s="136">
        <f>SUM(D69:D73)</f>
        <v>7923.0769230769238</v>
      </c>
      <c r="E74" s="133"/>
      <c r="F74" s="134">
        <f>SUM(F69:F73)</f>
        <v>0</v>
      </c>
      <c r="G74" s="135">
        <f>SUM(G69:G73)</f>
        <v>0</v>
      </c>
      <c r="H74" s="135">
        <f>SUM(H69:H73)</f>
        <v>0</v>
      </c>
      <c r="I74" s="135">
        <f>SUM(I69:I73)</f>
        <v>0</v>
      </c>
      <c r="J74" s="135">
        <f>SUM(J69:J73)</f>
        <v>0</v>
      </c>
      <c r="K74" s="136">
        <f t="shared" si="58"/>
        <v>0</v>
      </c>
      <c r="L74" s="134">
        <f>SUM(L69:L73)</f>
        <v>0</v>
      </c>
      <c r="M74" s="135">
        <f>SUM(M69:M73)</f>
        <v>0</v>
      </c>
      <c r="N74" s="135">
        <f>SUM(N69:N73)</f>
        <v>0</v>
      </c>
      <c r="O74" s="136">
        <f t="shared" ref="O74:O87" si="87">SUM(L74:N74)</f>
        <v>0</v>
      </c>
      <c r="P74" s="134">
        <f>SUM(P69:P73)</f>
        <v>0</v>
      </c>
      <c r="Q74" s="135">
        <f>SUM(Q69:Q73)</f>
        <v>0</v>
      </c>
      <c r="R74" s="135">
        <f>SUM(R69:R73)</f>
        <v>0</v>
      </c>
      <c r="S74" s="136">
        <f t="shared" si="62"/>
        <v>0</v>
      </c>
      <c r="T74" s="135">
        <f>SUM(T69:T73)</f>
        <v>22000</v>
      </c>
      <c r="U74" s="135">
        <f>SUM(U69:U73)</f>
        <v>30000</v>
      </c>
      <c r="V74" s="136">
        <f t="shared" si="63"/>
        <v>52000</v>
      </c>
      <c r="W74" s="136">
        <f>SUM(W69:W73)</f>
        <v>29923.076923076922</v>
      </c>
      <c r="X74" s="137">
        <f t="shared" si="65"/>
        <v>81923.076923076922</v>
      </c>
      <c r="Y74" s="133"/>
      <c r="Z74" s="133">
        <f t="shared" si="55"/>
        <v>0</v>
      </c>
    </row>
    <row r="75" spans="1:26" hidden="1" outlineLevel="1">
      <c r="A75" s="1"/>
      <c r="B75" s="17" t="str">
        <f>'Gemeente A'!B75</f>
        <v>Kosten activiteiten</v>
      </c>
      <c r="C75" s="492">
        <f>'V en W uitsplitsing'!F68+'V en W uitsplitsing'!G68</f>
        <v>22500</v>
      </c>
      <c r="D75" s="492">
        <f>'V en W uitsplitsing'!I68*(alg!$B$17+alg!$B$18)</f>
        <v>2307.6923076923076</v>
      </c>
      <c r="E75" s="128"/>
      <c r="F75" s="129">
        <f>'kosten in EUR - Gemeente C'!B68</f>
        <v>2500</v>
      </c>
      <c r="G75" s="130">
        <f>'kosten in EUR - Gemeente C'!C68</f>
        <v>2500</v>
      </c>
      <c r="H75" s="130">
        <f>'kosten in EUR - Gemeente C'!D68</f>
        <v>2500</v>
      </c>
      <c r="I75" s="130">
        <f>'kosten in EUR - Gemeente C'!E68</f>
        <v>2500</v>
      </c>
      <c r="J75" s="130">
        <f>'kosten in EUR - Gemeente C'!F68</f>
        <v>2500</v>
      </c>
      <c r="K75" s="131">
        <f t="shared" ref="K75:K76" si="88">SUM(F75:J75)</f>
        <v>12500</v>
      </c>
      <c r="L75" s="129">
        <f>'kosten in EUR - Gemeente C'!H68</f>
        <v>1000</v>
      </c>
      <c r="M75" s="130">
        <f>'kosten in EUR - Gemeente C'!I68</f>
        <v>1000</v>
      </c>
      <c r="N75" s="130">
        <f>'kosten in EUR - Gemeente C'!J68</f>
        <v>1000</v>
      </c>
      <c r="O75" s="131">
        <f t="shared" si="87"/>
        <v>3000</v>
      </c>
      <c r="P75" s="129">
        <f>'kosten in EUR - Gemeente C'!L68</f>
        <v>1000</v>
      </c>
      <c r="Q75" s="130">
        <f>'kosten in EUR - Gemeente C'!M68</f>
        <v>1000</v>
      </c>
      <c r="R75" s="130">
        <f>'kosten in EUR - Gemeente C'!N68</f>
        <v>1000</v>
      </c>
      <c r="S75" s="131">
        <f t="shared" si="62"/>
        <v>3000</v>
      </c>
      <c r="T75" s="130">
        <f>'kosten in EUR - Gemeente C'!P68</f>
        <v>0</v>
      </c>
      <c r="U75" s="130">
        <f>'kosten in EUR - Gemeente C'!Q68</f>
        <v>0</v>
      </c>
      <c r="V75" s="131">
        <f t="shared" si="63"/>
        <v>0</v>
      </c>
      <c r="W75" s="131">
        <f>'kosten in EUR - Gemeente C'!S68</f>
        <v>6307.6923076923085</v>
      </c>
      <c r="X75" s="132">
        <f t="shared" si="65"/>
        <v>24807.692307692309</v>
      </c>
      <c r="Y75" s="133"/>
      <c r="Z75" s="133">
        <f t="shared" si="55"/>
        <v>0</v>
      </c>
    </row>
    <row r="76" spans="1:26" hidden="1" outlineLevel="1">
      <c r="A76" s="1"/>
      <c r="B76" s="17" t="str">
        <f>'Gemeente A'!B76</f>
        <v>Overige specifieke kosten</v>
      </c>
      <c r="C76" s="492">
        <f>'V en W uitsplitsing'!F69+'V en W uitsplitsing'!G69</f>
        <v>0</v>
      </c>
      <c r="D76" s="492">
        <f>'V en W uitsplitsing'!I69*(alg!$B$17+alg!$B$18)</f>
        <v>1538.4615384615386</v>
      </c>
      <c r="E76" s="128"/>
      <c r="F76" s="129">
        <f>'kosten in EUR - Gemeente C'!B69</f>
        <v>0</v>
      </c>
      <c r="G76" s="130">
        <f>'kosten in EUR - Gemeente C'!C69</f>
        <v>0</v>
      </c>
      <c r="H76" s="130">
        <f>'kosten in EUR - Gemeente C'!D69</f>
        <v>0</v>
      </c>
      <c r="I76" s="130">
        <f>'kosten in EUR - Gemeente C'!E69</f>
        <v>0</v>
      </c>
      <c r="J76" s="130">
        <f>'kosten in EUR - Gemeente C'!F69</f>
        <v>0</v>
      </c>
      <c r="K76" s="131">
        <f t="shared" si="88"/>
        <v>0</v>
      </c>
      <c r="L76" s="129">
        <f>'kosten in EUR - Gemeente C'!H69</f>
        <v>0</v>
      </c>
      <c r="M76" s="130">
        <f>'kosten in EUR - Gemeente C'!I69</f>
        <v>0</v>
      </c>
      <c r="N76" s="130">
        <f>'kosten in EUR - Gemeente C'!J69</f>
        <v>0</v>
      </c>
      <c r="O76" s="131">
        <f t="shared" si="87"/>
        <v>0</v>
      </c>
      <c r="P76" s="129">
        <f>'kosten in EUR - Gemeente C'!L69</f>
        <v>0</v>
      </c>
      <c r="Q76" s="130">
        <f>'kosten in EUR - Gemeente C'!M69</f>
        <v>0</v>
      </c>
      <c r="R76" s="130">
        <f>'kosten in EUR - Gemeente C'!N69</f>
        <v>0</v>
      </c>
      <c r="S76" s="131">
        <f t="shared" si="62"/>
        <v>0</v>
      </c>
      <c r="T76" s="130">
        <f>'kosten in EUR - Gemeente C'!P69</f>
        <v>0</v>
      </c>
      <c r="U76" s="130">
        <f>'kosten in EUR - Gemeente C'!Q69</f>
        <v>0</v>
      </c>
      <c r="V76" s="131">
        <f t="shared" si="63"/>
        <v>0</v>
      </c>
      <c r="W76" s="131">
        <f>'kosten in EUR - Gemeente C'!S69</f>
        <v>1538.4615384615386</v>
      </c>
      <c r="X76" s="132">
        <f t="shared" si="65"/>
        <v>1538.4615384615386</v>
      </c>
      <c r="Y76" s="133"/>
      <c r="Z76" s="133">
        <f t="shared" si="55"/>
        <v>0</v>
      </c>
    </row>
    <row r="77" spans="1:26">
      <c r="A77" s="1" t="s">
        <v>483</v>
      </c>
      <c r="C77" s="136">
        <f>SUM(C75:C76)</f>
        <v>22500</v>
      </c>
      <c r="D77" s="136">
        <f>SUM(D75:D76)</f>
        <v>3846.1538461538462</v>
      </c>
      <c r="E77" s="133"/>
      <c r="F77" s="134">
        <f>SUM(F75:F76)</f>
        <v>2500</v>
      </c>
      <c r="G77" s="135">
        <f t="shared" ref="G77:J77" si="89">SUM(G75:G76)</f>
        <v>2500</v>
      </c>
      <c r="H77" s="135">
        <f t="shared" si="89"/>
        <v>2500</v>
      </c>
      <c r="I77" s="135">
        <f t="shared" ref="I77" si="90">SUM(I75:I76)</f>
        <v>2500</v>
      </c>
      <c r="J77" s="135">
        <f t="shared" si="89"/>
        <v>2500</v>
      </c>
      <c r="K77" s="136">
        <f t="shared" si="58"/>
        <v>12500</v>
      </c>
      <c r="L77" s="134">
        <f t="shared" ref="L77:N77" si="91">SUM(L75:L76)</f>
        <v>1000</v>
      </c>
      <c r="M77" s="135">
        <f t="shared" si="91"/>
        <v>1000</v>
      </c>
      <c r="N77" s="135">
        <f t="shared" si="91"/>
        <v>1000</v>
      </c>
      <c r="O77" s="136">
        <f t="shared" si="87"/>
        <v>3000</v>
      </c>
      <c r="P77" s="134">
        <f t="shared" ref="P77:U77" si="92">SUM(P75:P76)</f>
        <v>1000</v>
      </c>
      <c r="Q77" s="135">
        <f t="shared" si="92"/>
        <v>1000</v>
      </c>
      <c r="R77" s="135">
        <f t="shared" si="92"/>
        <v>1000</v>
      </c>
      <c r="S77" s="136">
        <f t="shared" si="62"/>
        <v>3000</v>
      </c>
      <c r="T77" s="135">
        <f t="shared" si="92"/>
        <v>0</v>
      </c>
      <c r="U77" s="135">
        <f t="shared" si="92"/>
        <v>0</v>
      </c>
      <c r="V77" s="136">
        <f t="shared" si="63"/>
        <v>0</v>
      </c>
      <c r="W77" s="300">
        <f t="shared" ref="W77" si="93">SUM(W75:W76)</f>
        <v>7846.1538461538476</v>
      </c>
      <c r="X77" s="137">
        <f t="shared" si="65"/>
        <v>26346.153846153848</v>
      </c>
      <c r="Y77" s="133"/>
      <c r="Z77" s="133">
        <f t="shared" si="55"/>
        <v>0</v>
      </c>
    </row>
    <row r="78" spans="1:26" collapsed="1">
      <c r="A78" s="1" t="s">
        <v>47</v>
      </c>
      <c r="C78" s="136">
        <f>'V en W uitsplitsing'!F71+'V en W uitsplitsing'!G71</f>
        <v>0</v>
      </c>
      <c r="D78" s="492">
        <f>'V en W uitsplitsing'!I71*(alg!$B$17+alg!$B$18)</f>
        <v>230.76923076923077</v>
      </c>
      <c r="E78" s="133"/>
      <c r="F78" s="134">
        <f>'kosten in EUR - Gemeente C'!B71</f>
        <v>0</v>
      </c>
      <c r="G78" s="135">
        <f>'kosten in EUR - Gemeente C'!C71</f>
        <v>0</v>
      </c>
      <c r="H78" s="135">
        <f>'kosten in EUR - Gemeente C'!D71</f>
        <v>0</v>
      </c>
      <c r="I78" s="135">
        <f>'kosten in EUR - Gemeente C'!E71</f>
        <v>0</v>
      </c>
      <c r="J78" s="135">
        <f>'kosten in EUR - Gemeente C'!F71</f>
        <v>0</v>
      </c>
      <c r="K78" s="136">
        <f t="shared" ref="K78:K80" si="94">SUM(F78:J78)</f>
        <v>0</v>
      </c>
      <c r="L78" s="134">
        <f>'kosten in EUR - Gemeente C'!H71</f>
        <v>0</v>
      </c>
      <c r="M78" s="135">
        <f>'kosten in EUR - Gemeente C'!I71</f>
        <v>0</v>
      </c>
      <c r="N78" s="135">
        <f>'kosten in EUR - Gemeente C'!J71</f>
        <v>0</v>
      </c>
      <c r="O78" s="136">
        <f t="shared" si="87"/>
        <v>0</v>
      </c>
      <c r="P78" s="134">
        <f>'kosten in EUR - Gemeente C'!L71</f>
        <v>0</v>
      </c>
      <c r="Q78" s="135">
        <f>'kosten in EUR - Gemeente C'!M71</f>
        <v>0</v>
      </c>
      <c r="R78" s="135">
        <f>'kosten in EUR - Gemeente C'!N71</f>
        <v>0</v>
      </c>
      <c r="S78" s="136">
        <f t="shared" si="62"/>
        <v>0</v>
      </c>
      <c r="T78" s="135">
        <f>'kosten in EUR - Gemeente C'!P71</f>
        <v>0</v>
      </c>
      <c r="U78" s="135">
        <f>'kosten in EUR - Gemeente C'!Q71</f>
        <v>0</v>
      </c>
      <c r="V78" s="136">
        <f t="shared" si="63"/>
        <v>0</v>
      </c>
      <c r="W78" s="300">
        <f>'kosten in EUR - Gemeente C'!S71</f>
        <v>230.76923076923077</v>
      </c>
      <c r="X78" s="137">
        <f t="shared" si="65"/>
        <v>230.76923076923077</v>
      </c>
      <c r="Y78" s="133"/>
      <c r="Z78" s="133">
        <f t="shared" si="55"/>
        <v>0</v>
      </c>
    </row>
    <row r="79" spans="1:26" hidden="1" outlineLevel="1">
      <c r="A79" s="1"/>
      <c r="B79" s="17" t="str">
        <f>'Gemeente A'!B79</f>
        <v>Afschrijvingskosten</v>
      </c>
      <c r="C79" s="492">
        <f>'V en W uitsplitsing'!F72+'V en W uitsplitsing'!G72</f>
        <v>0</v>
      </c>
      <c r="D79" s="492">
        <f>'V en W uitsplitsing'!I72*(alg!$B$17+alg!$B$18)</f>
        <v>6153.8461538461543</v>
      </c>
      <c r="E79" s="128"/>
      <c r="F79" s="129">
        <f>'kosten in EUR - Gemeente C'!B72</f>
        <v>0</v>
      </c>
      <c r="G79" s="130">
        <f>'kosten in EUR - Gemeente C'!C72</f>
        <v>0</v>
      </c>
      <c r="H79" s="130">
        <f>'kosten in EUR - Gemeente C'!D72</f>
        <v>0</v>
      </c>
      <c r="I79" s="130">
        <f>'kosten in EUR - Gemeente C'!E72</f>
        <v>0</v>
      </c>
      <c r="J79" s="130">
        <f>'kosten in EUR - Gemeente C'!F72</f>
        <v>0</v>
      </c>
      <c r="K79" s="131">
        <f t="shared" si="94"/>
        <v>0</v>
      </c>
      <c r="L79" s="129">
        <f>'kosten in EUR - Gemeente C'!H72</f>
        <v>0</v>
      </c>
      <c r="M79" s="130">
        <f>'kosten in EUR - Gemeente C'!I72</f>
        <v>0</v>
      </c>
      <c r="N79" s="130">
        <f>'kosten in EUR - Gemeente C'!J72</f>
        <v>0</v>
      </c>
      <c r="O79" s="131">
        <f t="shared" si="87"/>
        <v>0</v>
      </c>
      <c r="P79" s="129">
        <f>'kosten in EUR - Gemeente C'!L72</f>
        <v>0</v>
      </c>
      <c r="Q79" s="130">
        <f>'kosten in EUR - Gemeente C'!M72</f>
        <v>0</v>
      </c>
      <c r="R79" s="130">
        <f>'kosten in EUR - Gemeente C'!N72</f>
        <v>0</v>
      </c>
      <c r="S79" s="131">
        <f t="shared" si="62"/>
        <v>0</v>
      </c>
      <c r="T79" s="130">
        <f>'kosten in EUR - Gemeente C'!P72</f>
        <v>0</v>
      </c>
      <c r="U79" s="130">
        <f>'kosten in EUR - Gemeente C'!Q72</f>
        <v>0</v>
      </c>
      <c r="V79" s="131">
        <f t="shared" si="63"/>
        <v>0</v>
      </c>
      <c r="W79" s="131">
        <f>'kosten in EUR - Gemeente C'!S72</f>
        <v>6153.8461538461543</v>
      </c>
      <c r="X79" s="132">
        <f t="shared" si="65"/>
        <v>6153.8461538461543</v>
      </c>
      <c r="Y79" s="133"/>
      <c r="Z79" s="133">
        <f t="shared" si="55"/>
        <v>0</v>
      </c>
    </row>
    <row r="80" spans="1:26" hidden="1" outlineLevel="1">
      <c r="A80" s="1"/>
      <c r="B80" s="17" t="str">
        <f>'Gemeente A'!B80</f>
        <v>Bank- en rentekosten</v>
      </c>
      <c r="C80" s="492">
        <f>'V en W uitsplitsing'!F73+'V en W uitsplitsing'!G73</f>
        <v>0</v>
      </c>
      <c r="D80" s="492">
        <f>'V en W uitsplitsing'!I73*(alg!$B$17+alg!$B$18)</f>
        <v>615.38461538461547</v>
      </c>
      <c r="E80" s="128"/>
      <c r="F80" s="129">
        <f>'kosten in EUR - Gemeente C'!B73</f>
        <v>0</v>
      </c>
      <c r="G80" s="130">
        <f>'kosten in EUR - Gemeente C'!C73</f>
        <v>0</v>
      </c>
      <c r="H80" s="130">
        <f>'kosten in EUR - Gemeente C'!D73</f>
        <v>0</v>
      </c>
      <c r="I80" s="130">
        <f>'kosten in EUR - Gemeente C'!E73</f>
        <v>0</v>
      </c>
      <c r="J80" s="130">
        <f>'kosten in EUR - Gemeente C'!F73</f>
        <v>0</v>
      </c>
      <c r="K80" s="131">
        <f t="shared" si="94"/>
        <v>0</v>
      </c>
      <c r="L80" s="129">
        <f>'kosten in EUR - Gemeente C'!H73</f>
        <v>0</v>
      </c>
      <c r="M80" s="130">
        <f>'kosten in EUR - Gemeente C'!I73</f>
        <v>0</v>
      </c>
      <c r="N80" s="130">
        <f>'kosten in EUR - Gemeente C'!J73</f>
        <v>0</v>
      </c>
      <c r="O80" s="131">
        <f t="shared" si="87"/>
        <v>0</v>
      </c>
      <c r="P80" s="129">
        <f>'kosten in EUR - Gemeente C'!L73</f>
        <v>0</v>
      </c>
      <c r="Q80" s="130">
        <f>'kosten in EUR - Gemeente C'!M73</f>
        <v>0</v>
      </c>
      <c r="R80" s="130">
        <f>'kosten in EUR - Gemeente C'!N73</f>
        <v>0</v>
      </c>
      <c r="S80" s="131">
        <f t="shared" si="62"/>
        <v>0</v>
      </c>
      <c r="T80" s="130">
        <f>'kosten in EUR - Gemeente C'!P73</f>
        <v>0</v>
      </c>
      <c r="U80" s="130">
        <f>'kosten in EUR - Gemeente C'!Q73</f>
        <v>0</v>
      </c>
      <c r="V80" s="131">
        <f t="shared" si="63"/>
        <v>0</v>
      </c>
      <c r="W80" s="131">
        <f>'kosten in EUR - Gemeente C'!S73</f>
        <v>615.38461538461547</v>
      </c>
      <c r="X80" s="132">
        <f t="shared" si="65"/>
        <v>615.38461538461547</v>
      </c>
      <c r="Y80" s="133"/>
      <c r="Z80" s="133">
        <f t="shared" si="55"/>
        <v>0</v>
      </c>
    </row>
    <row r="81" spans="1:26" collapsed="1">
      <c r="A81" s="1" t="s">
        <v>484</v>
      </c>
      <c r="C81" s="136">
        <f>SUM(C79:C80)</f>
        <v>0</v>
      </c>
      <c r="D81" s="136">
        <f>SUM(D79:D80)</f>
        <v>6769.2307692307695</v>
      </c>
      <c r="E81" s="133"/>
      <c r="F81" s="134">
        <f>SUM(F79:F80)</f>
        <v>0</v>
      </c>
      <c r="G81" s="135">
        <f t="shared" ref="G81:J81" si="95">SUM(G79:G80)</f>
        <v>0</v>
      </c>
      <c r="H81" s="135">
        <f t="shared" si="95"/>
        <v>0</v>
      </c>
      <c r="I81" s="135">
        <f t="shared" ref="I81" si="96">SUM(I79:I80)</f>
        <v>0</v>
      </c>
      <c r="J81" s="135">
        <f t="shared" si="95"/>
        <v>0</v>
      </c>
      <c r="K81" s="136">
        <f t="shared" si="58"/>
        <v>0</v>
      </c>
      <c r="L81" s="134">
        <f t="shared" ref="L81:N81" si="97">SUM(L79:L80)</f>
        <v>0</v>
      </c>
      <c r="M81" s="135">
        <f t="shared" si="97"/>
        <v>0</v>
      </c>
      <c r="N81" s="135">
        <f t="shared" si="97"/>
        <v>0</v>
      </c>
      <c r="O81" s="136">
        <f t="shared" si="87"/>
        <v>0</v>
      </c>
      <c r="P81" s="134">
        <f t="shared" ref="P81:U81" si="98">SUM(P79:P80)</f>
        <v>0</v>
      </c>
      <c r="Q81" s="135">
        <f t="shared" si="98"/>
        <v>0</v>
      </c>
      <c r="R81" s="135">
        <f t="shared" si="98"/>
        <v>0</v>
      </c>
      <c r="S81" s="136">
        <f t="shared" si="62"/>
        <v>0</v>
      </c>
      <c r="T81" s="135">
        <f t="shared" si="98"/>
        <v>0</v>
      </c>
      <c r="U81" s="135">
        <f t="shared" si="98"/>
        <v>0</v>
      </c>
      <c r="V81" s="136">
        <f t="shared" si="63"/>
        <v>0</v>
      </c>
      <c r="W81" s="136">
        <f t="shared" ref="W81" si="99">SUM(W79:W80)</f>
        <v>6769.2307692307695</v>
      </c>
      <c r="X81" s="137">
        <f t="shared" si="65"/>
        <v>6769.2307692307695</v>
      </c>
      <c r="Y81" s="133"/>
      <c r="Z81" s="133">
        <f t="shared" si="55"/>
        <v>0</v>
      </c>
    </row>
    <row r="82" spans="1:26" hidden="1" outlineLevel="1">
      <c r="A82" s="1"/>
      <c r="B82" s="17" t="str">
        <f>'Gemeente A'!B82</f>
        <v>Vrije Rubriek 1</v>
      </c>
      <c r="C82" s="492">
        <f>'V en W uitsplitsing'!F75+'V en W uitsplitsing'!G75</f>
        <v>0</v>
      </c>
      <c r="D82" s="492">
        <f>'V en W uitsplitsing'!I75*(alg!$B$17+alg!$B$18)</f>
        <v>0</v>
      </c>
      <c r="E82" s="128"/>
      <c r="F82" s="129">
        <f>'kosten in EUR - Gemeente C'!B75</f>
        <v>0</v>
      </c>
      <c r="G82" s="130">
        <f>'kosten in EUR - Gemeente C'!C75</f>
        <v>0</v>
      </c>
      <c r="H82" s="130">
        <f>'kosten in EUR - Gemeente C'!D75</f>
        <v>0</v>
      </c>
      <c r="I82" s="130">
        <f>'kosten in EUR - Gemeente C'!E75</f>
        <v>0</v>
      </c>
      <c r="J82" s="130">
        <f>'kosten in EUR - Gemeente C'!F75</f>
        <v>0</v>
      </c>
      <c r="K82" s="131">
        <f t="shared" ref="K82:K83" si="100">SUM(F82:J82)</f>
        <v>0</v>
      </c>
      <c r="L82" s="129">
        <f>'kosten in EUR - Gemeente C'!H75</f>
        <v>0</v>
      </c>
      <c r="M82" s="130">
        <f>'kosten in EUR - Gemeente C'!I75</f>
        <v>0</v>
      </c>
      <c r="N82" s="130">
        <f>'kosten in EUR - Gemeente C'!J75</f>
        <v>0</v>
      </c>
      <c r="O82" s="131">
        <f t="shared" si="87"/>
        <v>0</v>
      </c>
      <c r="P82" s="129">
        <f>'kosten in EUR - Gemeente C'!L75</f>
        <v>0</v>
      </c>
      <c r="Q82" s="130">
        <f>'kosten in EUR - Gemeente C'!M75</f>
        <v>0</v>
      </c>
      <c r="R82" s="130">
        <f>'kosten in EUR - Gemeente C'!N75</f>
        <v>0</v>
      </c>
      <c r="S82" s="131">
        <f t="shared" si="62"/>
        <v>0</v>
      </c>
      <c r="T82" s="130">
        <f>'kosten in EUR - Gemeente C'!P75</f>
        <v>0</v>
      </c>
      <c r="U82" s="130">
        <f>'kosten in EUR - Gemeente C'!Q75</f>
        <v>0</v>
      </c>
      <c r="V82" s="131">
        <f t="shared" si="63"/>
        <v>0</v>
      </c>
      <c r="W82" s="131">
        <f>'kosten in EUR - Gemeente C'!S75</f>
        <v>0</v>
      </c>
      <c r="X82" s="132">
        <f t="shared" si="65"/>
        <v>0</v>
      </c>
      <c r="Y82" s="133"/>
      <c r="Z82" s="133">
        <f t="shared" si="55"/>
        <v>0</v>
      </c>
    </row>
    <row r="83" spans="1:26" hidden="1" outlineLevel="1">
      <c r="A83" s="1"/>
      <c r="B83" s="17" t="str">
        <f>'Gemeente A'!B83</f>
        <v>Vrije Rubriek 1 overig</v>
      </c>
      <c r="C83" s="492">
        <f>'V en W uitsplitsing'!F76+'V en W uitsplitsing'!G76</f>
        <v>0</v>
      </c>
      <c r="D83" s="492">
        <f>'V en W uitsplitsing'!I76*(alg!$B$17+alg!$B$18)</f>
        <v>0</v>
      </c>
      <c r="E83" s="128"/>
      <c r="F83" s="129">
        <f>'kosten in EUR - Gemeente C'!B76</f>
        <v>0</v>
      </c>
      <c r="G83" s="130">
        <f>'kosten in EUR - Gemeente C'!C76</f>
        <v>0</v>
      </c>
      <c r="H83" s="130">
        <f>'kosten in EUR - Gemeente C'!D76</f>
        <v>0</v>
      </c>
      <c r="I83" s="130">
        <f>'kosten in EUR - Gemeente C'!E76</f>
        <v>0</v>
      </c>
      <c r="J83" s="130">
        <f>'kosten in EUR - Gemeente C'!F76</f>
        <v>0</v>
      </c>
      <c r="K83" s="131">
        <f t="shared" si="100"/>
        <v>0</v>
      </c>
      <c r="L83" s="129">
        <f>'kosten in EUR - Gemeente C'!H76</f>
        <v>0</v>
      </c>
      <c r="M83" s="130">
        <f>'kosten in EUR - Gemeente C'!I76</f>
        <v>0</v>
      </c>
      <c r="N83" s="130">
        <f>'kosten in EUR - Gemeente C'!J76</f>
        <v>0</v>
      </c>
      <c r="O83" s="131">
        <f t="shared" si="87"/>
        <v>0</v>
      </c>
      <c r="P83" s="129">
        <f>'kosten in EUR - Gemeente C'!L76</f>
        <v>0</v>
      </c>
      <c r="Q83" s="130">
        <f>'kosten in EUR - Gemeente C'!M76</f>
        <v>0</v>
      </c>
      <c r="R83" s="130">
        <f>'kosten in EUR - Gemeente C'!N76</f>
        <v>0</v>
      </c>
      <c r="S83" s="131">
        <f t="shared" si="62"/>
        <v>0</v>
      </c>
      <c r="T83" s="130">
        <f>'kosten in EUR - Gemeente C'!P76</f>
        <v>0</v>
      </c>
      <c r="U83" s="130">
        <f>'kosten in EUR - Gemeente C'!Q76</f>
        <v>0</v>
      </c>
      <c r="V83" s="131">
        <f t="shared" si="63"/>
        <v>0</v>
      </c>
      <c r="W83" s="131">
        <f>'kosten in EUR - Gemeente C'!S76</f>
        <v>0</v>
      </c>
      <c r="X83" s="132">
        <f t="shared" si="65"/>
        <v>0</v>
      </c>
      <c r="Y83" s="133"/>
      <c r="Z83" s="133">
        <f t="shared" si="55"/>
        <v>0</v>
      </c>
    </row>
    <row r="84" spans="1:26" collapsed="1">
      <c r="A84" s="1" t="s">
        <v>485</v>
      </c>
      <c r="C84" s="137">
        <f>SUM(C82:C83)</f>
        <v>0</v>
      </c>
      <c r="D84" s="137">
        <f>SUM(D82:D83)</f>
        <v>0</v>
      </c>
      <c r="E84" s="133"/>
      <c r="F84" s="134">
        <f>SUM(F82:F83)</f>
        <v>0</v>
      </c>
      <c r="G84" s="135">
        <f t="shared" ref="G84:J84" si="101">SUM(G82:G83)</f>
        <v>0</v>
      </c>
      <c r="H84" s="135">
        <f t="shared" si="101"/>
        <v>0</v>
      </c>
      <c r="I84" s="135">
        <f t="shared" ref="I84" si="102">SUM(I82:I83)</f>
        <v>0</v>
      </c>
      <c r="J84" s="135">
        <f t="shared" si="101"/>
        <v>0</v>
      </c>
      <c r="K84" s="136">
        <f t="shared" si="58"/>
        <v>0</v>
      </c>
      <c r="L84" s="134">
        <f t="shared" ref="L84:N84" si="103">SUM(L82:L83)</f>
        <v>0</v>
      </c>
      <c r="M84" s="135">
        <f t="shared" si="103"/>
        <v>0</v>
      </c>
      <c r="N84" s="135">
        <f t="shared" si="103"/>
        <v>0</v>
      </c>
      <c r="O84" s="136">
        <f t="shared" si="87"/>
        <v>0</v>
      </c>
      <c r="P84" s="134">
        <f t="shared" ref="P84:U84" si="104">SUM(P82:P83)</f>
        <v>0</v>
      </c>
      <c r="Q84" s="135">
        <f t="shared" si="104"/>
        <v>0</v>
      </c>
      <c r="R84" s="135">
        <f t="shared" si="104"/>
        <v>0</v>
      </c>
      <c r="S84" s="136">
        <f t="shared" si="62"/>
        <v>0</v>
      </c>
      <c r="T84" s="135">
        <f t="shared" si="104"/>
        <v>0</v>
      </c>
      <c r="U84" s="135">
        <f t="shared" si="104"/>
        <v>0</v>
      </c>
      <c r="V84" s="136">
        <f t="shared" si="63"/>
        <v>0</v>
      </c>
      <c r="W84" s="136">
        <f t="shared" ref="W84" si="105">SUM(W82:W83)</f>
        <v>0</v>
      </c>
      <c r="X84" s="137">
        <f t="shared" si="65"/>
        <v>0</v>
      </c>
      <c r="Y84" s="133"/>
      <c r="Z84" s="133">
        <f t="shared" si="55"/>
        <v>0</v>
      </c>
    </row>
    <row r="85" spans="1:26" hidden="1" outlineLevel="1">
      <c r="A85" s="1"/>
      <c r="B85" s="17" t="str">
        <f>'Gemeente A'!B85</f>
        <v>Vrije Rubriek 2</v>
      </c>
      <c r="C85" s="492">
        <f>'V en W uitsplitsing'!F78+'V en W uitsplitsing'!G78</f>
        <v>0</v>
      </c>
      <c r="D85" s="492">
        <f>'V en W uitsplitsing'!I78*(alg!$B$17+alg!$B$18)</f>
        <v>0</v>
      </c>
      <c r="E85" s="128"/>
      <c r="F85" s="129">
        <f>'kosten in EUR - Gemeente C'!B78</f>
        <v>0</v>
      </c>
      <c r="G85" s="130">
        <f>'kosten in EUR - Gemeente C'!C78</f>
        <v>0</v>
      </c>
      <c r="H85" s="130">
        <f>'kosten in EUR - Gemeente C'!D78</f>
        <v>0</v>
      </c>
      <c r="I85" s="130">
        <f>'kosten in EUR - Gemeente C'!E78</f>
        <v>0</v>
      </c>
      <c r="J85" s="130">
        <f>'kosten in EUR - Gemeente C'!F78</f>
        <v>0</v>
      </c>
      <c r="K85" s="131">
        <f t="shared" ref="K85:K86" si="106">SUM(F85:J85)</f>
        <v>0</v>
      </c>
      <c r="L85" s="129">
        <f>'kosten in EUR - Gemeente C'!H78</f>
        <v>0</v>
      </c>
      <c r="M85" s="130">
        <f>'kosten in EUR - Gemeente C'!I78</f>
        <v>0</v>
      </c>
      <c r="N85" s="130">
        <f>'kosten in EUR - Gemeente C'!J78</f>
        <v>0</v>
      </c>
      <c r="O85" s="131">
        <f t="shared" si="87"/>
        <v>0</v>
      </c>
      <c r="P85" s="129">
        <f>'kosten in EUR - Gemeente C'!L78</f>
        <v>0</v>
      </c>
      <c r="Q85" s="130">
        <f>'kosten in EUR - Gemeente C'!M78</f>
        <v>0</v>
      </c>
      <c r="R85" s="130">
        <f>'kosten in EUR - Gemeente C'!N78</f>
        <v>0</v>
      </c>
      <c r="S85" s="131">
        <f t="shared" si="62"/>
        <v>0</v>
      </c>
      <c r="T85" s="130">
        <f>'kosten in EUR - Gemeente C'!P78</f>
        <v>0</v>
      </c>
      <c r="U85" s="130">
        <f>'kosten in EUR - Gemeente C'!Q78</f>
        <v>0</v>
      </c>
      <c r="V85" s="131">
        <f t="shared" si="63"/>
        <v>0</v>
      </c>
      <c r="W85" s="131">
        <f>'kosten in EUR - Gemeente C'!S78</f>
        <v>0</v>
      </c>
      <c r="X85" s="132">
        <f t="shared" si="65"/>
        <v>0</v>
      </c>
      <c r="Y85" s="133"/>
      <c r="Z85" s="133">
        <f t="shared" si="55"/>
        <v>0</v>
      </c>
    </row>
    <row r="86" spans="1:26" hidden="1" outlineLevel="1">
      <c r="A86" s="1"/>
      <c r="B86" s="17" t="str">
        <f>'Gemeente A'!B86</f>
        <v>Vrije Rubriek 2 overig</v>
      </c>
      <c r="C86" s="492">
        <f>'V en W uitsplitsing'!F79+'V en W uitsplitsing'!G79</f>
        <v>0</v>
      </c>
      <c r="D86" s="492">
        <f>'V en W uitsplitsing'!I79*(alg!$B$17+alg!$B$18)</f>
        <v>0</v>
      </c>
      <c r="E86" s="128"/>
      <c r="F86" s="129">
        <f>'kosten in EUR - Gemeente C'!B79</f>
        <v>0</v>
      </c>
      <c r="G86" s="130">
        <f>'kosten in EUR - Gemeente C'!C79</f>
        <v>0</v>
      </c>
      <c r="H86" s="130">
        <f>'kosten in EUR - Gemeente C'!D79</f>
        <v>0</v>
      </c>
      <c r="I86" s="130">
        <f>'kosten in EUR - Gemeente C'!E79</f>
        <v>0</v>
      </c>
      <c r="J86" s="130">
        <f>'kosten in EUR - Gemeente C'!F79</f>
        <v>0</v>
      </c>
      <c r="K86" s="131">
        <f t="shared" si="106"/>
        <v>0</v>
      </c>
      <c r="L86" s="129">
        <f>'kosten in EUR - Gemeente C'!H79</f>
        <v>0</v>
      </c>
      <c r="M86" s="130">
        <f>'kosten in EUR - Gemeente C'!I79</f>
        <v>0</v>
      </c>
      <c r="N86" s="130">
        <f>'kosten in EUR - Gemeente C'!J79</f>
        <v>0</v>
      </c>
      <c r="O86" s="131">
        <f t="shared" si="87"/>
        <v>0</v>
      </c>
      <c r="P86" s="129">
        <f>'kosten in EUR - Gemeente C'!L79</f>
        <v>0</v>
      </c>
      <c r="Q86" s="130">
        <f>'kosten in EUR - Gemeente C'!M79</f>
        <v>0</v>
      </c>
      <c r="R86" s="130">
        <f>'kosten in EUR - Gemeente C'!N79</f>
        <v>0</v>
      </c>
      <c r="S86" s="131">
        <f t="shared" si="62"/>
        <v>0</v>
      </c>
      <c r="T86" s="130">
        <f>'kosten in EUR - Gemeente C'!P79</f>
        <v>0</v>
      </c>
      <c r="U86" s="130">
        <f>'kosten in EUR - Gemeente C'!Q79</f>
        <v>0</v>
      </c>
      <c r="V86" s="131">
        <f t="shared" si="63"/>
        <v>0</v>
      </c>
      <c r="W86" s="131">
        <f>'kosten in EUR - Gemeente C'!S79</f>
        <v>0</v>
      </c>
      <c r="X86" s="132">
        <f t="shared" si="65"/>
        <v>0</v>
      </c>
      <c r="Y86" s="133"/>
      <c r="Z86" s="133">
        <f t="shared" si="55"/>
        <v>0</v>
      </c>
    </row>
    <row r="87" spans="1:26">
      <c r="A87" s="1" t="s">
        <v>486</v>
      </c>
      <c r="C87" s="137">
        <f>SUM(C85:C86)</f>
        <v>0</v>
      </c>
      <c r="D87" s="137">
        <f>SUM(D85:D86)</f>
        <v>0</v>
      </c>
      <c r="E87" s="133"/>
      <c r="F87" s="134">
        <f>SUM(F85:F86)</f>
        <v>0</v>
      </c>
      <c r="G87" s="135">
        <f t="shared" ref="G87:J87" si="107">SUM(G85:G86)</f>
        <v>0</v>
      </c>
      <c r="H87" s="135">
        <f t="shared" si="107"/>
        <v>0</v>
      </c>
      <c r="I87" s="135">
        <f t="shared" ref="I87" si="108">SUM(I85:I86)</f>
        <v>0</v>
      </c>
      <c r="J87" s="135">
        <f t="shared" si="107"/>
        <v>0</v>
      </c>
      <c r="K87" s="136">
        <f t="shared" ref="K87" si="109">SUM(F87:J87)</f>
        <v>0</v>
      </c>
      <c r="L87" s="134">
        <f t="shared" ref="L87:N87" si="110">SUM(L85:L86)</f>
        <v>0</v>
      </c>
      <c r="M87" s="135">
        <f t="shared" si="110"/>
        <v>0</v>
      </c>
      <c r="N87" s="135">
        <f t="shared" si="110"/>
        <v>0</v>
      </c>
      <c r="O87" s="136">
        <f t="shared" si="87"/>
        <v>0</v>
      </c>
      <c r="P87" s="134">
        <f t="shared" ref="P87:R87" si="111">SUM(P85:P86)</f>
        <v>0</v>
      </c>
      <c r="Q87" s="135">
        <f t="shared" si="111"/>
        <v>0</v>
      </c>
      <c r="R87" s="135">
        <f t="shared" si="111"/>
        <v>0</v>
      </c>
      <c r="S87" s="136">
        <f t="shared" si="62"/>
        <v>0</v>
      </c>
      <c r="T87" s="135">
        <f t="shared" ref="T87:U87" si="112">SUM(T85:T86)</f>
        <v>0</v>
      </c>
      <c r="U87" s="135">
        <f t="shared" si="112"/>
        <v>0</v>
      </c>
      <c r="V87" s="136">
        <f t="shared" si="63"/>
        <v>0</v>
      </c>
      <c r="W87" s="136">
        <f t="shared" ref="W87" si="113">SUM(W85:W86)</f>
        <v>0</v>
      </c>
      <c r="X87" s="137">
        <f t="shared" si="65"/>
        <v>0</v>
      </c>
      <c r="Y87" s="133"/>
      <c r="Z87" s="133">
        <f t="shared" si="55"/>
        <v>0</v>
      </c>
    </row>
    <row r="88" spans="1:26">
      <c r="A88" s="1"/>
      <c r="C88" s="137"/>
      <c r="D88" s="137"/>
      <c r="E88" s="133"/>
      <c r="F88" s="145"/>
      <c r="G88" s="146"/>
      <c r="H88" s="146"/>
      <c r="I88" s="146"/>
      <c r="J88" s="146"/>
      <c r="K88" s="147"/>
      <c r="L88" s="145"/>
      <c r="M88" s="146"/>
      <c r="N88" s="146"/>
      <c r="O88" s="147"/>
      <c r="P88" s="145"/>
      <c r="Q88" s="146"/>
      <c r="R88" s="146"/>
      <c r="S88" s="147"/>
      <c r="T88" s="146"/>
      <c r="U88" s="146"/>
      <c r="V88" s="147"/>
      <c r="W88" s="147"/>
      <c r="X88" s="148"/>
      <c r="Y88" s="133"/>
      <c r="Z88" s="133"/>
    </row>
    <row r="89" spans="1:26" ht="13.5" thickBot="1">
      <c r="A89" s="126"/>
      <c r="B89" s="127" t="s">
        <v>49</v>
      </c>
      <c r="C89" s="144">
        <f>C43+C52+C57+C62+C63+C68+C74+C77+C78+C81+C84+C87</f>
        <v>504156.88655360002</v>
      </c>
      <c r="D89" s="144">
        <f>D43+D52+D57+D62+D63+D68+D74+D77+D78+D81+D84+D87</f>
        <v>69538.461538461546</v>
      </c>
      <c r="E89" s="143"/>
      <c r="F89" s="141">
        <f>F43+F52+F57+F62+F63+F68+F74+F77+F78+F81+F84+F87</f>
        <v>17884.128947200003</v>
      </c>
      <c r="G89" s="142">
        <f t="shared" ref="G89:W89" si="114">G43+G52+G57+G62+G63+G68+G74+G77+G78+G81+G84+G87</f>
        <v>17596.185395200002</v>
      </c>
      <c r="H89" s="142">
        <f t="shared" si="114"/>
        <v>12907.6700416</v>
      </c>
      <c r="I89" s="142">
        <f t="shared" si="114"/>
        <v>13004.8509904</v>
      </c>
      <c r="J89" s="142">
        <f t="shared" si="114"/>
        <v>13004.8509904</v>
      </c>
      <c r="K89" s="144">
        <f t="shared" si="114"/>
        <v>74397.6863648</v>
      </c>
      <c r="L89" s="141">
        <f t="shared" si="114"/>
        <v>18345.83304777143</v>
      </c>
      <c r="M89" s="142">
        <f t="shared" si="114"/>
        <v>14555.900158171429</v>
      </c>
      <c r="N89" s="142">
        <f t="shared" si="114"/>
        <v>14555.900158171429</v>
      </c>
      <c r="O89" s="144">
        <f t="shared" si="114"/>
        <v>47457.633364114285</v>
      </c>
      <c r="P89" s="141">
        <f t="shared" si="114"/>
        <v>11762.883164799998</v>
      </c>
      <c r="Q89" s="142">
        <f t="shared" si="114"/>
        <v>11194.194649599998</v>
      </c>
      <c r="R89" s="142">
        <f t="shared" si="114"/>
        <v>8466.5500623999997</v>
      </c>
      <c r="S89" s="144">
        <f t="shared" si="114"/>
        <v>31423.627876799997</v>
      </c>
      <c r="T89" s="142">
        <f t="shared" si="114"/>
        <v>65504.72460434286</v>
      </c>
      <c r="U89" s="142">
        <f t="shared" si="114"/>
        <v>70823.870844342862</v>
      </c>
      <c r="V89" s="144">
        <f t="shared" si="114"/>
        <v>136328.59544868572</v>
      </c>
      <c r="W89" s="144">
        <f t="shared" si="114"/>
        <v>284087.80503766151</v>
      </c>
      <c r="X89" s="144">
        <f>K89+O89+V89+S89+W89</f>
        <v>573695.34809206147</v>
      </c>
      <c r="Y89" s="133"/>
      <c r="Z89" s="133">
        <f t="shared" si="55"/>
        <v>0</v>
      </c>
    </row>
    <row r="90" spans="1:26" ht="13.5" thickTop="1">
      <c r="C90" s="492"/>
      <c r="D90" s="492"/>
      <c r="E90" s="133"/>
      <c r="F90" s="145"/>
      <c r="G90" s="146"/>
      <c r="H90" s="146"/>
      <c r="I90" s="146"/>
      <c r="J90" s="146"/>
      <c r="K90" s="147"/>
      <c r="L90" s="145"/>
      <c r="M90" s="146"/>
      <c r="N90" s="146"/>
      <c r="O90" s="147"/>
      <c r="P90" s="145"/>
      <c r="Q90" s="146"/>
      <c r="R90" s="146"/>
      <c r="S90" s="147"/>
      <c r="T90" s="146"/>
      <c r="U90" s="146"/>
      <c r="V90" s="147"/>
      <c r="W90" s="147"/>
      <c r="X90" s="147"/>
      <c r="Y90" s="133"/>
      <c r="Z90" s="133"/>
    </row>
    <row r="91" spans="1:26">
      <c r="A91" s="1" t="s">
        <v>50</v>
      </c>
      <c r="C91" s="137">
        <v>0</v>
      </c>
      <c r="D91" s="136">
        <v>0</v>
      </c>
      <c r="E91" s="155"/>
      <c r="F91" s="134">
        <f>'kosten in EUR - Gemeente C'!B84</f>
        <v>17543.268673310071</v>
      </c>
      <c r="G91" s="135">
        <f>'kosten in EUR - Gemeente C'!C84</f>
        <v>17260.813144701609</v>
      </c>
      <c r="H91" s="135">
        <f>'kosten in EUR - Gemeente C'!D84</f>
        <v>12661.657951290761</v>
      </c>
      <c r="I91" s="135">
        <f>'kosten in EUR - Gemeente C'!E84</f>
        <v>12756.986692196115</v>
      </c>
      <c r="J91" s="135">
        <f>'kosten in EUR - Gemeente C'!F84</f>
        <v>12756.986692196115</v>
      </c>
      <c r="K91" s="136">
        <f t="shared" ref="K91" si="115">SUM(F91:J91)</f>
        <v>72979.713153694669</v>
      </c>
      <c r="L91" s="134">
        <f>'kosten in EUR - Gemeente C'!H84</f>
        <v>17996.172983484015</v>
      </c>
      <c r="M91" s="135">
        <f>'kosten in EUR - Gemeente C'!I84</f>
        <v>14278.473836247844</v>
      </c>
      <c r="N91" s="135">
        <f>'kosten in EUR - Gemeente C'!J84</f>
        <v>14278.473836247844</v>
      </c>
      <c r="O91" s="136">
        <f>SUM(L91:N91)</f>
        <v>46553.120655979706</v>
      </c>
      <c r="P91" s="134">
        <f>'kosten in EUR - Gemeente C'!L84</f>
        <v>11538.689993909406</v>
      </c>
      <c r="Q91" s="135">
        <f>'kosten in EUR - Gemeente C'!M84</f>
        <v>10980.840324907696</v>
      </c>
      <c r="R91" s="135">
        <f>'kosten in EUR - Gemeente C'!N84</f>
        <v>8305.1829317059255</v>
      </c>
      <c r="S91" s="136">
        <f t="shared" ref="S91" si="116">SUM(P91:R91)</f>
        <v>30824.713250523026</v>
      </c>
      <c r="T91" s="135">
        <f>'kosten in EUR - Gemeente C'!P84</f>
        <v>64256.245663286209</v>
      </c>
      <c r="U91" s="135">
        <f>'kosten in EUR - Gemeente C'!Q84</f>
        <v>69474.012314177904</v>
      </c>
      <c r="V91" s="136">
        <f t="shared" ref="V91" si="117">SUM(T91:U91)</f>
        <v>133730.25797746412</v>
      </c>
      <c r="W91" s="136">
        <f>'kosten in EUR - Gemeente C'!S84</f>
        <v>-284087.80503766151</v>
      </c>
      <c r="X91" s="137">
        <f>K91+O91+V91+S91+W91</f>
        <v>0</v>
      </c>
      <c r="Y91" s="155"/>
      <c r="Z91" s="133">
        <f t="shared" si="55"/>
        <v>0</v>
      </c>
    </row>
    <row r="92" spans="1:26" ht="13.5" thickBot="1">
      <c r="A92" s="1"/>
      <c r="C92" s="137"/>
      <c r="D92" s="137"/>
      <c r="E92" s="133"/>
      <c r="F92" s="145"/>
      <c r="G92" s="146"/>
      <c r="H92" s="146"/>
      <c r="I92" s="146"/>
      <c r="J92" s="146"/>
      <c r="K92" s="147"/>
      <c r="L92" s="145"/>
      <c r="M92" s="146"/>
      <c r="N92" s="146"/>
      <c r="O92" s="147"/>
      <c r="P92" s="145"/>
      <c r="Q92" s="146"/>
      <c r="R92" s="146"/>
      <c r="S92" s="147"/>
      <c r="T92" s="146"/>
      <c r="U92" s="146"/>
      <c r="V92" s="147"/>
      <c r="W92" s="147"/>
      <c r="X92" s="148"/>
      <c r="Y92" s="133"/>
      <c r="Z92" s="133"/>
    </row>
    <row r="93" spans="1:26" s="1" customFormat="1" ht="13.5" thickBot="1">
      <c r="A93" s="454"/>
      <c r="B93" s="455" t="s">
        <v>51</v>
      </c>
      <c r="C93" s="458">
        <f>C89+C91</f>
        <v>504156.88655360002</v>
      </c>
      <c r="D93" s="458">
        <f>D89+D91</f>
        <v>69538.461538461546</v>
      </c>
      <c r="E93" s="457"/>
      <c r="F93" s="456">
        <f>SUM(F89:F92)</f>
        <v>35427.397620510077</v>
      </c>
      <c r="G93" s="457">
        <f t="shared" ref="G93:W93" si="118">SUM(G89:G92)</f>
        <v>34856.998539901615</v>
      </c>
      <c r="H93" s="457">
        <f t="shared" si="118"/>
        <v>25569.327992890761</v>
      </c>
      <c r="I93" s="457">
        <f t="shared" si="118"/>
        <v>25761.837682596117</v>
      </c>
      <c r="J93" s="457">
        <f t="shared" si="118"/>
        <v>25761.837682596117</v>
      </c>
      <c r="K93" s="458">
        <f t="shared" si="118"/>
        <v>147377.39951849467</v>
      </c>
      <c r="L93" s="456">
        <f t="shared" si="118"/>
        <v>36342.006031255441</v>
      </c>
      <c r="M93" s="457">
        <f t="shared" si="118"/>
        <v>28834.373994419271</v>
      </c>
      <c r="N93" s="457">
        <f t="shared" si="118"/>
        <v>28834.373994419271</v>
      </c>
      <c r="O93" s="458">
        <f t="shared" si="118"/>
        <v>94010.754020093998</v>
      </c>
      <c r="P93" s="456">
        <f t="shared" si="118"/>
        <v>23301.573158709405</v>
      </c>
      <c r="Q93" s="457">
        <f t="shared" si="118"/>
        <v>22175.034974507696</v>
      </c>
      <c r="R93" s="457">
        <f t="shared" si="118"/>
        <v>16771.732994105925</v>
      </c>
      <c r="S93" s="458">
        <f t="shared" si="118"/>
        <v>62248.341127323023</v>
      </c>
      <c r="T93" s="457">
        <f t="shared" si="118"/>
        <v>129760.97026762908</v>
      </c>
      <c r="U93" s="457">
        <f t="shared" si="118"/>
        <v>140297.88315852077</v>
      </c>
      <c r="V93" s="458">
        <f t="shared" si="118"/>
        <v>270058.85342614981</v>
      </c>
      <c r="W93" s="458">
        <f t="shared" si="118"/>
        <v>0</v>
      </c>
      <c r="X93" s="458">
        <f>K93+O93+V93+S93+W93</f>
        <v>573695.34809206147</v>
      </c>
      <c r="Y93" s="342"/>
      <c r="Z93" s="133">
        <f t="shared" si="55"/>
        <v>0</v>
      </c>
    </row>
    <row r="94" spans="1:26" ht="13.5" thickBot="1">
      <c r="C94" s="494"/>
      <c r="D94" s="494"/>
      <c r="E94" s="133"/>
      <c r="F94" s="149"/>
      <c r="G94" s="150"/>
      <c r="H94" s="150"/>
      <c r="I94" s="150"/>
      <c r="J94" s="150"/>
      <c r="K94" s="148"/>
      <c r="L94" s="149"/>
      <c r="M94" s="150"/>
      <c r="N94" s="150"/>
      <c r="O94" s="148"/>
      <c r="P94" s="149"/>
      <c r="Q94" s="150"/>
      <c r="R94" s="150"/>
      <c r="S94" s="148"/>
      <c r="T94" s="150"/>
      <c r="U94" s="150"/>
      <c r="V94" s="148"/>
      <c r="W94" s="148"/>
      <c r="X94" s="148"/>
      <c r="Y94" s="133"/>
      <c r="Z94" s="133"/>
    </row>
    <row r="95" spans="1:26">
      <c r="A95" s="160" t="s">
        <v>52</v>
      </c>
      <c r="B95" s="161"/>
      <c r="C95" s="166">
        <f>C36-C93</f>
        <v>70843.113446399977</v>
      </c>
      <c r="D95" s="166">
        <f>D36-D93</f>
        <v>-69538.461538461546</v>
      </c>
      <c r="E95" s="163"/>
      <c r="F95" s="164">
        <f>F36-F93</f>
        <v>-15427.397620510077</v>
      </c>
      <c r="G95" s="162">
        <f t="shared" ref="G95:W95" si="119">G36-G93</f>
        <v>-14856.998539901615</v>
      </c>
      <c r="H95" s="162">
        <f t="shared" si="119"/>
        <v>-15569.327992890761</v>
      </c>
      <c r="I95" s="162">
        <f t="shared" si="119"/>
        <v>-15761.837682596117</v>
      </c>
      <c r="J95" s="162">
        <f t="shared" si="119"/>
        <v>-15761.837682596117</v>
      </c>
      <c r="K95" s="165">
        <f t="shared" si="119"/>
        <v>-77377.399518494669</v>
      </c>
      <c r="L95" s="164">
        <f t="shared" si="119"/>
        <v>-21342.006031255441</v>
      </c>
      <c r="M95" s="162">
        <f t="shared" si="119"/>
        <v>-13834.373994419271</v>
      </c>
      <c r="N95" s="162">
        <f t="shared" si="119"/>
        <v>-13834.373994419271</v>
      </c>
      <c r="O95" s="165">
        <f t="shared" si="119"/>
        <v>-49010.754020093998</v>
      </c>
      <c r="P95" s="164">
        <f t="shared" si="119"/>
        <v>-13301.573158709405</v>
      </c>
      <c r="Q95" s="162">
        <f t="shared" si="119"/>
        <v>-12175.034974507696</v>
      </c>
      <c r="R95" s="162">
        <f t="shared" si="119"/>
        <v>-11771.732994105925</v>
      </c>
      <c r="S95" s="165">
        <f t="shared" si="119"/>
        <v>-37248.341127323023</v>
      </c>
      <c r="T95" s="162">
        <f t="shared" si="119"/>
        <v>-129760.97026762908</v>
      </c>
      <c r="U95" s="162">
        <f t="shared" si="119"/>
        <v>-65297.883158520766</v>
      </c>
      <c r="V95" s="165">
        <f t="shared" si="119"/>
        <v>-195058.85342614981</v>
      </c>
      <c r="W95" s="165">
        <f t="shared" si="119"/>
        <v>360000</v>
      </c>
      <c r="X95" s="166">
        <f>K95+O95+V95+S95+W95</f>
        <v>1304.6519079384743</v>
      </c>
      <c r="Y95" s="150"/>
      <c r="Z95" s="133">
        <f t="shared" si="55"/>
        <v>0</v>
      </c>
    </row>
    <row r="96" spans="1:26">
      <c r="A96" s="1"/>
      <c r="C96" s="137"/>
      <c r="D96" s="137"/>
      <c r="E96" s="150"/>
      <c r="F96" s="134"/>
      <c r="G96" s="135"/>
      <c r="H96" s="135"/>
      <c r="I96" s="135"/>
      <c r="J96" s="135"/>
      <c r="K96" s="136"/>
      <c r="L96" s="134"/>
      <c r="M96" s="135"/>
      <c r="N96" s="135"/>
      <c r="O96" s="136"/>
      <c r="P96" s="134"/>
      <c r="Q96" s="135"/>
      <c r="R96" s="135"/>
      <c r="S96" s="136"/>
      <c r="T96" s="135"/>
      <c r="U96" s="135"/>
      <c r="V96" s="136"/>
      <c r="W96" s="136"/>
      <c r="X96" s="137"/>
      <c r="Y96" s="150"/>
      <c r="Z96" s="133"/>
    </row>
    <row r="97" spans="1:26">
      <c r="A97" s="1" t="s">
        <v>53</v>
      </c>
      <c r="C97" s="137">
        <v>0</v>
      </c>
      <c r="D97" s="136">
        <v>0</v>
      </c>
      <c r="E97" s="155"/>
      <c r="F97" s="134">
        <f>'kosten in EUR - Gemeente C'!B86</f>
        <v>22231.072965467029</v>
      </c>
      <c r="G97" s="135">
        <f>'kosten in EUR - Gemeente C'!C86</f>
        <v>21873.141408758478</v>
      </c>
      <c r="H97" s="135">
        <f>'kosten in EUR - Gemeente C'!D86</f>
        <v>16045.028268145456</v>
      </c>
      <c r="I97" s="135">
        <f>'kosten in EUR - Gemeente C'!E86</f>
        <v>16165.83016853459</v>
      </c>
      <c r="J97" s="135">
        <f>'kosten in EUR - Gemeente C'!F86</f>
        <v>16165.83016853459</v>
      </c>
      <c r="K97" s="136">
        <f>SUM(F97:J97)</f>
        <v>92480.902979440143</v>
      </c>
      <c r="L97" s="134">
        <f>'kosten in EUR - Gemeente C'!H86</f>
        <v>22804.999578195107</v>
      </c>
      <c r="M97" s="135">
        <f>'kosten in EUR - Gemeente C'!I86</f>
        <v>18093.87974386222</v>
      </c>
      <c r="N97" s="135">
        <f>'kosten in EUR - Gemeente C'!J86</f>
        <v>18093.87974386222</v>
      </c>
      <c r="O97" s="136">
        <f>SUM(L97:N97)</f>
        <v>58992.759065919548</v>
      </c>
      <c r="P97" s="134">
        <f>'kosten in EUR - Gemeente C'!L86</f>
        <v>14621.98772403025</v>
      </c>
      <c r="Q97" s="135">
        <f>'kosten in EUR - Gemeente C'!M86</f>
        <v>13915.072899530862</v>
      </c>
      <c r="R97" s="135">
        <f>'kosten in EUR - Gemeente C'!N86</f>
        <v>10524.442803934393</v>
      </c>
      <c r="S97" s="136">
        <f>SUM(P97:R97)</f>
        <v>39061.503427495503</v>
      </c>
      <c r="T97" s="135">
        <f>'kosten in EUR - Gemeente C'!P86</f>
        <v>81426.404191184454</v>
      </c>
      <c r="U97" s="135">
        <f>'kosten in EUR - Gemeente C'!Q86</f>
        <v>88038.430335960336</v>
      </c>
      <c r="V97" s="136">
        <f>SUM(T97:U97)</f>
        <v>169464.83452714479</v>
      </c>
      <c r="W97" s="136">
        <f>'kosten in EUR - Gemeente C'!S86</f>
        <v>-360000</v>
      </c>
      <c r="X97" s="137">
        <f>K97+O97+V97+S97+W97</f>
        <v>0</v>
      </c>
      <c r="Y97" s="155"/>
      <c r="Z97" s="133">
        <f t="shared" si="55"/>
        <v>0</v>
      </c>
    </row>
    <row r="98" spans="1:26" ht="13.5" thickBot="1">
      <c r="A98" s="1"/>
      <c r="C98" s="137"/>
      <c r="D98" s="137"/>
      <c r="E98" s="133"/>
      <c r="F98" s="145"/>
      <c r="G98" s="146"/>
      <c r="H98" s="146"/>
      <c r="I98" s="146"/>
      <c r="J98" s="146"/>
      <c r="K98" s="147"/>
      <c r="L98" s="145"/>
      <c r="M98" s="146"/>
      <c r="N98" s="146"/>
      <c r="O98" s="147"/>
      <c r="P98" s="145"/>
      <c r="Q98" s="146"/>
      <c r="R98" s="146"/>
      <c r="S98" s="147"/>
      <c r="T98" s="146"/>
      <c r="U98" s="146"/>
      <c r="V98" s="147"/>
      <c r="W98" s="147"/>
      <c r="X98" s="148"/>
      <c r="Y98" s="133"/>
      <c r="Z98" s="133"/>
    </row>
    <row r="99" spans="1:26" ht="13.5" thickBot="1">
      <c r="A99" s="124" t="s">
        <v>54</v>
      </c>
      <c r="B99" s="125"/>
      <c r="C99" s="432">
        <f>SUM(C95:C98)</f>
        <v>70843.113446399977</v>
      </c>
      <c r="D99" s="432">
        <f>SUM(D95:D98)</f>
        <v>-69538.461538461546</v>
      </c>
      <c r="E99" s="158"/>
      <c r="F99" s="156">
        <f>SUM(F95:F98)</f>
        <v>6803.6753449569514</v>
      </c>
      <c r="G99" s="157">
        <f t="shared" ref="G99:W99" si="120">SUM(G95:G98)</f>
        <v>7016.1428688568631</v>
      </c>
      <c r="H99" s="157">
        <f t="shared" si="120"/>
        <v>475.70027525469413</v>
      </c>
      <c r="I99" s="157">
        <f t="shared" si="120"/>
        <v>403.99248593847369</v>
      </c>
      <c r="J99" s="157">
        <f t="shared" si="120"/>
        <v>403.99248593847369</v>
      </c>
      <c r="K99" s="432">
        <f t="shared" si="120"/>
        <v>15103.503460945474</v>
      </c>
      <c r="L99" s="156">
        <f t="shared" si="120"/>
        <v>1462.993546939666</v>
      </c>
      <c r="M99" s="157">
        <f t="shared" si="120"/>
        <v>4259.5057494429493</v>
      </c>
      <c r="N99" s="157">
        <f t="shared" si="120"/>
        <v>4259.5057494429493</v>
      </c>
      <c r="O99" s="432">
        <f t="shared" si="120"/>
        <v>9982.00504582555</v>
      </c>
      <c r="P99" s="156">
        <f t="shared" si="120"/>
        <v>1320.4145653208452</v>
      </c>
      <c r="Q99" s="157">
        <f t="shared" si="120"/>
        <v>1740.0379250231654</v>
      </c>
      <c r="R99" s="157">
        <f t="shared" si="120"/>
        <v>-1247.2901901715322</v>
      </c>
      <c r="S99" s="432">
        <f t="shared" si="120"/>
        <v>1813.1623001724802</v>
      </c>
      <c r="T99" s="157">
        <f t="shared" si="120"/>
        <v>-48334.566076444622</v>
      </c>
      <c r="U99" s="157">
        <f t="shared" si="120"/>
        <v>22740.54717743957</v>
      </c>
      <c r="V99" s="432">
        <f t="shared" si="120"/>
        <v>-25594.018899005023</v>
      </c>
      <c r="W99" s="432">
        <f t="shared" si="120"/>
        <v>0</v>
      </c>
      <c r="X99" s="432">
        <f>K99+O99+V99+S99+W99</f>
        <v>1304.6519079384816</v>
      </c>
      <c r="Y99" s="133"/>
      <c r="Z99" s="133">
        <f t="shared" si="55"/>
        <v>0</v>
      </c>
    </row>
    <row r="100" spans="1:26">
      <c r="C100" s="159"/>
      <c r="D100" s="495"/>
      <c r="E100" s="133"/>
      <c r="F100" s="149"/>
      <c r="G100" s="150"/>
      <c r="H100" s="150"/>
      <c r="I100" s="150"/>
      <c r="J100" s="150"/>
      <c r="K100" s="148"/>
      <c r="L100" s="149"/>
      <c r="M100" s="150"/>
      <c r="N100" s="150"/>
      <c r="O100" s="148"/>
      <c r="P100" s="149"/>
      <c r="Q100" s="150"/>
      <c r="R100" s="150"/>
      <c r="S100" s="148"/>
      <c r="T100" s="150"/>
      <c r="U100" s="150"/>
      <c r="V100" s="148"/>
      <c r="W100" s="148"/>
      <c r="X100" s="148"/>
      <c r="Y100" s="133"/>
      <c r="Z100" s="133"/>
    </row>
  </sheetData>
  <sheetProtection formatColumns="0" formatRows="0"/>
  <mergeCells count="19">
    <mergeCell ref="Q6:Q8"/>
    <mergeCell ref="F6:F8"/>
    <mergeCell ref="G6:G8"/>
    <mergeCell ref="H6:H8"/>
    <mergeCell ref="J6:J8"/>
    <mergeCell ref="K6:K8"/>
    <mergeCell ref="L6:L8"/>
    <mergeCell ref="M6:M8"/>
    <mergeCell ref="N6:N8"/>
    <mergeCell ref="O6:O8"/>
    <mergeCell ref="P6:P8"/>
    <mergeCell ref="I6:I8"/>
    <mergeCell ref="W6:W8"/>
    <mergeCell ref="X6:X8"/>
    <mergeCell ref="R6:R8"/>
    <mergeCell ref="S6:S8"/>
    <mergeCell ref="T6:T8"/>
    <mergeCell ref="U6:U8"/>
    <mergeCell ref="V6:V8"/>
  </mergeCells>
  <conditionalFormatting sqref="Z12:Z34 Z39:Z87 Z95:Z97">
    <cfRule type="cellIs" dxfId="34" priority="11" operator="between">
      <formula>-0.5</formula>
      <formula>0.5</formula>
    </cfRule>
  </conditionalFormatting>
  <conditionalFormatting sqref="Z36">
    <cfRule type="cellIs" dxfId="33" priority="5" operator="between">
      <formula>-0.5</formula>
      <formula>0.5</formula>
    </cfRule>
  </conditionalFormatting>
  <conditionalFormatting sqref="Z89">
    <cfRule type="cellIs" dxfId="32" priority="4" operator="between">
      <formula>-0.5</formula>
      <formula>0.5</formula>
    </cfRule>
  </conditionalFormatting>
  <conditionalFormatting sqref="Z91">
    <cfRule type="cellIs" dxfId="31" priority="3" operator="between">
      <formula>-0.5</formula>
      <formula>0.5</formula>
    </cfRule>
  </conditionalFormatting>
  <conditionalFormatting sqref="Z93">
    <cfRule type="cellIs" dxfId="30" priority="2" operator="between">
      <formula>-0.5</formula>
      <formula>0.5</formula>
    </cfRule>
  </conditionalFormatting>
  <conditionalFormatting sqref="Z99">
    <cfRule type="cellIs" dxfId="29" priority="1" operator="between">
      <formula>-0.5</formula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5e6f274-5d46-4177-91e2-0faa4074816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CFDF622EEFE5448D094F0E89328820" ma:contentTypeVersion="12" ma:contentTypeDescription="Een nieuw document maken." ma:contentTypeScope="" ma:versionID="1f416addc27f390097f62be6f2818b1e">
  <xsd:schema xmlns:xsd="http://www.w3.org/2001/XMLSchema" xmlns:xs="http://www.w3.org/2001/XMLSchema" xmlns:p="http://schemas.microsoft.com/office/2006/metadata/properties" xmlns:ns2="05e6f274-5d46-4177-91e2-0faa40748163" xmlns:ns3="dda381ec-33f9-4fa8-a6be-6b05517279b6" targetNamespace="http://schemas.microsoft.com/office/2006/metadata/properties" ma:root="true" ma:fieldsID="417e1ac70f327474c6aa467aff88e305" ns2:_="" ns3:_="">
    <xsd:import namespace="05e6f274-5d46-4177-91e2-0faa40748163"/>
    <xsd:import namespace="dda381ec-33f9-4fa8-a6be-6b05517279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e6f274-5d46-4177-91e2-0faa407481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Afbeeldingtags" ma:readOnly="false" ma:fieldId="{5cf76f15-5ced-4ddc-b409-7134ff3c332f}" ma:taxonomyMulti="true" ma:sspId="c8886082-65cd-4c69-8220-d7f5adc9aa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381ec-33f9-4fa8-a6be-6b05517279b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4FFA32-D778-4268-9342-4A1300383F42}">
  <ds:schemaRefs>
    <ds:schemaRef ds:uri="http://schemas.microsoft.com/office/2006/metadata/properties"/>
    <ds:schemaRef ds:uri="http://schemas.microsoft.com/office/infopath/2007/PartnerControls"/>
    <ds:schemaRef ds:uri="05e6f274-5d46-4177-91e2-0faa40748163"/>
  </ds:schemaRefs>
</ds:datastoreItem>
</file>

<file path=customXml/itemProps2.xml><?xml version="1.0" encoding="utf-8"?>
<ds:datastoreItem xmlns:ds="http://schemas.openxmlformats.org/officeDocument/2006/customXml" ds:itemID="{5C405BB3-1761-4E5C-9ACE-F9779941A3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AD1955-0054-498E-A5D6-6BD83BB88B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e6f274-5d46-4177-91e2-0faa40748163"/>
    <ds:schemaRef ds:uri="dda381ec-33f9-4fa8-a6be-6b05517279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19</vt:i4>
      </vt:variant>
      <vt:variant>
        <vt:lpstr>Benoemde bereiken</vt:lpstr>
      </vt:variant>
      <vt:variant>
        <vt:i4>15</vt:i4>
      </vt:variant>
    </vt:vector>
  </HeadingPairs>
  <TitlesOfParts>
    <vt:vector size="34" baseType="lpstr">
      <vt:lpstr>inhoud</vt:lpstr>
      <vt:lpstr>alg</vt:lpstr>
      <vt:lpstr>V en W</vt:lpstr>
      <vt:lpstr>V en W I</vt:lpstr>
      <vt:lpstr>V en W uitsplitsing</vt:lpstr>
      <vt:lpstr>V en W grootboek</vt:lpstr>
      <vt:lpstr>Gemeente A</vt:lpstr>
      <vt:lpstr>Gemeente B</vt:lpstr>
      <vt:lpstr>Gemeente C</vt:lpstr>
      <vt:lpstr>Gemeente D</vt:lpstr>
      <vt:lpstr>Stichting</vt:lpstr>
      <vt:lpstr>pb verdeelsleutels</vt:lpstr>
      <vt:lpstr>personeelsformatie</vt:lpstr>
      <vt:lpstr>kosten in EUR - Gemeente A</vt:lpstr>
      <vt:lpstr>kosten in EUR - Gemeente B</vt:lpstr>
      <vt:lpstr>kosten in EUR - Gemeente C</vt:lpstr>
      <vt:lpstr>kosten in EUR - Gemeente D</vt:lpstr>
      <vt:lpstr>data stichting tbv grafieken</vt:lpstr>
      <vt:lpstr>presentatie Stichting</vt:lpstr>
      <vt:lpstr>alg!Afdrukbereik</vt:lpstr>
      <vt:lpstr>'data stichting tbv grafieken'!Afdrukbereik</vt:lpstr>
      <vt:lpstr>'Gemeente A'!Afdrukbereik</vt:lpstr>
      <vt:lpstr>'Gemeente B'!Afdrukbereik</vt:lpstr>
      <vt:lpstr>'Gemeente C'!Afdrukbereik</vt:lpstr>
      <vt:lpstr>'Gemeente D'!Afdrukbereik</vt:lpstr>
      <vt:lpstr>'kosten in EUR - Gemeente A'!Afdrukbereik</vt:lpstr>
      <vt:lpstr>'kosten in EUR - Gemeente B'!Afdrukbereik</vt:lpstr>
      <vt:lpstr>'kosten in EUR - Gemeente C'!Afdrukbereik</vt:lpstr>
      <vt:lpstr>'kosten in EUR - Gemeente D'!Afdrukbereik</vt:lpstr>
      <vt:lpstr>Stichting!Afdrukbereik</vt:lpstr>
      <vt:lpstr>'V en W'!Afdrukbereik</vt:lpstr>
      <vt:lpstr>'V en W grootboek'!Afdrukbereik</vt:lpstr>
      <vt:lpstr>'V en W I'!Afdrukbereik</vt:lpstr>
      <vt:lpstr>'V en W uitsplitsing'!Afdrukbereik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eric.vanderwal@rijnbrink.nl</dc:creator>
  <cp:keywords/>
  <dc:description/>
  <cp:lastModifiedBy>Eric van der Wal</cp:lastModifiedBy>
  <cp:revision/>
  <dcterms:created xsi:type="dcterms:W3CDTF">2000-12-07T10:46:11Z</dcterms:created>
  <dcterms:modified xsi:type="dcterms:W3CDTF">2023-09-19T13:22:07Z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0x010100F1CFDF622EEFE5448D094F0E89328820</vt:lpwstr>
  </property>
  <property fmtid="{D5CDD505-2E9C-101B-9397-08002B2CF9AE}" pid="4" name="MediaServiceImageTags">
    <vt:lpwstr/>
  </property>
</Properties>
</file>