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tieismooinl-my.sharepoint.com/personal/onno_yellowconsult_nl/Documents/ProBiblio/"/>
    </mc:Choice>
  </mc:AlternateContent>
  <xr:revisionPtr revIDLastSave="762" documentId="8_{01037182-8009-4211-8811-8F29240EA0D0}" xr6:coauthVersionLast="47" xr6:coauthVersionMax="47" xr10:uidLastSave="{15996DF5-AD45-4FE8-A340-0ED05BAAC1CE}"/>
  <bookViews>
    <workbookView xWindow="25695" yWindow="0" windowWidth="26010" windowHeight="20985" xr2:uid="{A9AB11FA-F8BC-4368-99A0-D4CD9A7AE6CC}"/>
  </bookViews>
  <sheets>
    <sheet name="Instellingen" sheetId="2" r:id="rId1"/>
    <sheet name="Begroting Gemeente 1" sheetId="6" r:id="rId2"/>
    <sheet name="Begroting Gemeente 2" sheetId="7" r:id="rId3"/>
    <sheet name="Berekeningen tarieven" sheetId="8" r:id="rId4"/>
    <sheet name="Gemeente 1" sheetId="4" r:id="rId5"/>
    <sheet name="Gemeente 2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9" i="4"/>
  <c r="F8" i="4"/>
  <c r="F16" i="5"/>
  <c r="F15" i="5"/>
  <c r="F14" i="5"/>
  <c r="F13" i="5"/>
  <c r="F9" i="5"/>
  <c r="F8" i="5"/>
  <c r="F7" i="5"/>
  <c r="F7" i="4"/>
  <c r="F6" i="4"/>
  <c r="F5" i="4"/>
  <c r="K48" i="8"/>
  <c r="K47" i="8"/>
  <c r="K46" i="8"/>
  <c r="H49" i="8"/>
  <c r="H46" i="8"/>
  <c r="F15" i="6"/>
  <c r="I39" i="8"/>
  <c r="H48" i="8"/>
  <c r="G39" i="8"/>
  <c r="H28" i="8"/>
  <c r="G28" i="8"/>
  <c r="H27" i="8"/>
  <c r="G27" i="8"/>
  <c r="H26" i="8"/>
  <c r="G26" i="8"/>
  <c r="H25" i="8"/>
  <c r="G25" i="8"/>
  <c r="J42" i="8"/>
  <c r="J41" i="8"/>
  <c r="J40" i="8"/>
  <c r="I38" i="8"/>
  <c r="I37" i="8"/>
  <c r="I32" i="8"/>
  <c r="I31" i="8"/>
  <c r="H36" i="8"/>
  <c r="H35" i="8"/>
  <c r="H34" i="8"/>
  <c r="H33" i="8"/>
  <c r="H22" i="8"/>
  <c r="H23" i="8"/>
  <c r="H24" i="8"/>
  <c r="H21" i="8"/>
  <c r="G42" i="8"/>
  <c r="G41" i="8"/>
  <c r="G40" i="8"/>
  <c r="G38" i="8"/>
  <c r="G37" i="8"/>
  <c r="G36" i="8"/>
  <c r="G35" i="8"/>
  <c r="G34" i="8"/>
  <c r="G33" i="8"/>
  <c r="G32" i="8"/>
  <c r="G31" i="8"/>
  <c r="G30" i="8"/>
  <c r="G29" i="8"/>
  <c r="G24" i="8"/>
  <c r="G23" i="8"/>
  <c r="G22" i="8"/>
  <c r="G21" i="8"/>
  <c r="G20" i="8"/>
  <c r="G19" i="8"/>
  <c r="G18" i="8"/>
  <c r="G17" i="8"/>
  <c r="G16" i="8"/>
  <c r="F30" i="8"/>
  <c r="F29" i="8"/>
  <c r="F18" i="8"/>
  <c r="F19" i="8"/>
  <c r="F20" i="8"/>
  <c r="E43" i="8"/>
  <c r="E48" i="8" s="1"/>
  <c r="F17" i="8"/>
  <c r="F15" i="7"/>
  <c r="D43" i="8"/>
  <c r="J43" i="8" l="1"/>
  <c r="I43" i="8"/>
  <c r="F43" i="8"/>
  <c r="H43" i="8"/>
  <c r="H45" i="8" l="1"/>
  <c r="K42" i="8" l="1"/>
  <c r="K33" i="8"/>
  <c r="K20" i="8"/>
  <c r="K19" i="8"/>
  <c r="K38" i="8"/>
  <c r="K39" i="8"/>
  <c r="K40" i="8"/>
  <c r="K41" i="8"/>
  <c r="K37" i="8"/>
  <c r="K24" i="8"/>
  <c r="K23" i="8"/>
  <c r="K32" i="8"/>
  <c r="K35" i="8"/>
  <c r="K21" i="8"/>
  <c r="K16" i="8"/>
  <c r="K34" i="8"/>
  <c r="K17" i="8"/>
  <c r="K22" i="8"/>
  <c r="K30" i="8"/>
  <c r="K36" i="8"/>
  <c r="K31" i="8"/>
  <c r="K29" i="8"/>
  <c r="K18" i="8"/>
  <c r="K27" i="8"/>
  <c r="K26" i="8"/>
  <c r="K25" i="8"/>
  <c r="K28" i="8"/>
  <c r="C6" i="8" l="1"/>
  <c r="C8" i="8" s="1"/>
  <c r="C23" i="7"/>
  <c r="F16" i="7"/>
  <c r="F14" i="7"/>
  <c r="F13" i="7"/>
  <c r="C10" i="7"/>
  <c r="F9" i="7"/>
  <c r="F8" i="7"/>
  <c r="F7" i="7"/>
  <c r="F6" i="7"/>
  <c r="F5" i="7"/>
  <c r="G5" i="5" s="1"/>
  <c r="C23" i="6"/>
  <c r="F16" i="6"/>
  <c r="F14" i="6"/>
  <c r="F13" i="6"/>
  <c r="C10" i="6"/>
  <c r="F9" i="6"/>
  <c r="F8" i="6"/>
  <c r="F7" i="6"/>
  <c r="F6" i="6"/>
  <c r="F5" i="6"/>
  <c r="F357" i="5"/>
  <c r="C356" i="5"/>
  <c r="C353" i="5"/>
  <c r="C348" i="5"/>
  <c r="F338" i="5"/>
  <c r="C337" i="5"/>
  <c r="C334" i="5"/>
  <c r="C329" i="5"/>
  <c r="F320" i="5"/>
  <c r="C319" i="5"/>
  <c r="C316" i="5"/>
  <c r="C311" i="5"/>
  <c r="F303" i="5"/>
  <c r="C302" i="5"/>
  <c r="C299" i="5"/>
  <c r="C294" i="5"/>
  <c r="F285" i="5"/>
  <c r="C284" i="5"/>
  <c r="C281" i="5"/>
  <c r="C276" i="5"/>
  <c r="F267" i="5"/>
  <c r="C266" i="5"/>
  <c r="C263" i="5"/>
  <c r="C258" i="5"/>
  <c r="F249" i="5"/>
  <c r="C248" i="5"/>
  <c r="C245" i="5"/>
  <c r="C240" i="5"/>
  <c r="F231" i="5"/>
  <c r="C230" i="5"/>
  <c r="C227" i="5"/>
  <c r="C222" i="5"/>
  <c r="F213" i="5"/>
  <c r="C212" i="5"/>
  <c r="C209" i="5"/>
  <c r="C204" i="5"/>
  <c r="F195" i="5"/>
  <c r="C194" i="5"/>
  <c r="C191" i="5"/>
  <c r="C186" i="5"/>
  <c r="B180" i="5"/>
  <c r="F174" i="5"/>
  <c r="C173" i="5"/>
  <c r="C170" i="5"/>
  <c r="C165" i="5"/>
  <c r="F156" i="5"/>
  <c r="C155" i="5"/>
  <c r="C152" i="5"/>
  <c r="C147" i="5"/>
  <c r="F138" i="5"/>
  <c r="C137" i="5"/>
  <c r="C134" i="5"/>
  <c r="C129" i="5"/>
  <c r="F120" i="5"/>
  <c r="C119" i="5"/>
  <c r="C116" i="5"/>
  <c r="C111" i="5"/>
  <c r="B105" i="5"/>
  <c r="F99" i="5"/>
  <c r="C98" i="5"/>
  <c r="C88" i="5"/>
  <c r="F79" i="5"/>
  <c r="C78" i="5"/>
  <c r="C68" i="5"/>
  <c r="F59" i="5"/>
  <c r="C58" i="5"/>
  <c r="C48" i="5"/>
  <c r="F39" i="5"/>
  <c r="C38" i="5"/>
  <c r="C28" i="5"/>
  <c r="B22" i="5"/>
  <c r="F6" i="5"/>
  <c r="F5" i="5"/>
  <c r="C13" i="5" l="1"/>
  <c r="C13" i="4"/>
  <c r="C12" i="5"/>
  <c r="C12" i="4"/>
  <c r="C229" i="4" s="1"/>
  <c r="C11" i="4"/>
  <c r="C11" i="5"/>
  <c r="C14" i="5"/>
  <c r="C228" i="5" s="1"/>
  <c r="C14" i="4"/>
  <c r="C36" i="4" s="1"/>
  <c r="C25" i="7"/>
  <c r="F10" i="7"/>
  <c r="F17" i="7"/>
  <c r="G7" i="5"/>
  <c r="G9" i="5"/>
  <c r="G6" i="5"/>
  <c r="F10" i="6"/>
  <c r="F17" i="6"/>
  <c r="C25" i="6"/>
  <c r="G13" i="5"/>
  <c r="G16" i="5"/>
  <c r="G9" i="4"/>
  <c r="G6" i="4"/>
  <c r="C354" i="5" l="1"/>
  <c r="C317" i="5"/>
  <c r="C153" i="5"/>
  <c r="C76" i="5"/>
  <c r="C210" i="5"/>
  <c r="C56" i="5"/>
  <c r="C96" i="5"/>
  <c r="C37" i="5"/>
  <c r="C97" i="5"/>
  <c r="C77" i="5"/>
  <c r="C57" i="5"/>
  <c r="C135" i="5"/>
  <c r="C36" i="5"/>
  <c r="C39" i="5" s="1"/>
  <c r="F41" i="5" s="1"/>
  <c r="C335" i="5"/>
  <c r="C338" i="5" s="1"/>
  <c r="F340" i="5" s="1"/>
  <c r="C79" i="5"/>
  <c r="F81" i="5" s="1"/>
  <c r="C59" i="5"/>
  <c r="F61" i="5" s="1"/>
  <c r="C192" i="5"/>
  <c r="C118" i="5"/>
  <c r="C229" i="5"/>
  <c r="C231" i="5" s="1"/>
  <c r="F233" i="5" s="1"/>
  <c r="C172" i="5"/>
  <c r="C283" i="5"/>
  <c r="C336" i="5"/>
  <c r="C211" i="5"/>
  <c r="C213" i="5" s="1"/>
  <c r="F215" i="5" s="1"/>
  <c r="C154" i="5"/>
  <c r="C156" i="5" s="1"/>
  <c r="F158" i="5" s="1"/>
  <c r="C136" i="5"/>
  <c r="C301" i="5"/>
  <c r="C265" i="5"/>
  <c r="C193" i="5"/>
  <c r="C355" i="5"/>
  <c r="C357" i="5" s="1"/>
  <c r="F359" i="5" s="1"/>
  <c r="C318" i="5"/>
  <c r="C320" i="5" s="1"/>
  <c r="F322" i="5" s="1"/>
  <c r="C247" i="5"/>
  <c r="C282" i="5"/>
  <c r="C285" i="5" s="1"/>
  <c r="F287" i="5" s="1"/>
  <c r="C171" i="5"/>
  <c r="C300" i="5"/>
  <c r="C246" i="5"/>
  <c r="C264" i="5"/>
  <c r="C117" i="5"/>
  <c r="F19" i="7"/>
  <c r="F19" i="6"/>
  <c r="C276" i="4"/>
  <c r="F285" i="4"/>
  <c r="C284" i="4"/>
  <c r="C281" i="4"/>
  <c r="C247" i="4"/>
  <c r="F249" i="4"/>
  <c r="C248" i="4"/>
  <c r="C245" i="4"/>
  <c r="F231" i="4"/>
  <c r="C230" i="4"/>
  <c r="C227" i="4"/>
  <c r="F195" i="4"/>
  <c r="C194" i="4"/>
  <c r="C191" i="4"/>
  <c r="C193" i="4"/>
  <c r="C138" i="5" l="1"/>
  <c r="F140" i="5" s="1"/>
  <c r="C303" i="5"/>
  <c r="F305" i="5" s="1"/>
  <c r="C174" i="5"/>
  <c r="F176" i="5" s="1"/>
  <c r="C195" i="5"/>
  <c r="F197" i="5" s="1"/>
  <c r="C99" i="5"/>
  <c r="F101" i="5" s="1"/>
  <c r="G14" i="5"/>
  <c r="G15" i="5"/>
  <c r="C120" i="5"/>
  <c r="F122" i="5" s="1"/>
  <c r="C267" i="5"/>
  <c r="F269" i="5" s="1"/>
  <c r="C249" i="5"/>
  <c r="F251" i="5" s="1"/>
  <c r="C283" i="4"/>
  <c r="C240" i="4"/>
  <c r="C222" i="4"/>
  <c r="C186" i="4"/>
  <c r="G8" i="5" l="1"/>
  <c r="F17" i="5"/>
  <c r="G17" i="5" s="1"/>
  <c r="C97" i="4"/>
  <c r="C77" i="4"/>
  <c r="C57" i="4"/>
  <c r="F10" i="5" l="1"/>
  <c r="G10" i="5" s="1"/>
  <c r="F19" i="5"/>
  <c r="G19" i="5" s="1"/>
  <c r="C37" i="4"/>
  <c r="C246" i="4" l="1"/>
  <c r="C282" i="4"/>
  <c r="C285" i="4" s="1"/>
  <c r="F287" i="4" s="1"/>
  <c r="C192" i="4"/>
  <c r="C195" i="4" s="1"/>
  <c r="F197" i="4" s="1"/>
  <c r="C228" i="4"/>
  <c r="C231" i="4" s="1"/>
  <c r="F233" i="4" s="1"/>
  <c r="C249" i="4" l="1"/>
  <c r="F251" i="4" s="1"/>
  <c r="C38" i="4"/>
  <c r="C58" i="4"/>
  <c r="C78" i="4"/>
  <c r="C98" i="4"/>
  <c r="G5" i="4" l="1"/>
  <c r="G7" i="4"/>
  <c r="F338" i="4"/>
  <c r="C337" i="4"/>
  <c r="C336" i="4"/>
  <c r="C335" i="4"/>
  <c r="C334" i="4"/>
  <c r="C329" i="4"/>
  <c r="F120" i="4"/>
  <c r="C119" i="4"/>
  <c r="C118" i="4"/>
  <c r="C117" i="4"/>
  <c r="C116" i="4"/>
  <c r="C111" i="4"/>
  <c r="F79" i="4"/>
  <c r="C76" i="4"/>
  <c r="C68" i="4"/>
  <c r="C338" i="4" l="1"/>
  <c r="F340" i="4" s="1"/>
  <c r="C120" i="4"/>
  <c r="F122" i="4" s="1"/>
  <c r="C79" i="4"/>
  <c r="F81" i="4" s="1"/>
  <c r="F357" i="4" l="1"/>
  <c r="C356" i="4"/>
  <c r="C355" i="4"/>
  <c r="C354" i="4"/>
  <c r="C353" i="4"/>
  <c r="C348" i="4"/>
  <c r="F320" i="4"/>
  <c r="C319" i="4"/>
  <c r="C318" i="4"/>
  <c r="C317" i="4"/>
  <c r="C316" i="4"/>
  <c r="C311" i="4"/>
  <c r="F303" i="4"/>
  <c r="C302" i="4"/>
  <c r="C301" i="4"/>
  <c r="C300" i="4"/>
  <c r="C299" i="4"/>
  <c r="C294" i="4"/>
  <c r="F267" i="4"/>
  <c r="C266" i="4"/>
  <c r="C265" i="4"/>
  <c r="C264" i="4"/>
  <c r="C263" i="4"/>
  <c r="C258" i="4"/>
  <c r="F213" i="4"/>
  <c r="C212" i="4"/>
  <c r="C211" i="4"/>
  <c r="C210" i="4"/>
  <c r="C209" i="4"/>
  <c r="C204" i="4"/>
  <c r="B180" i="4"/>
  <c r="F174" i="4"/>
  <c r="C173" i="4"/>
  <c r="C172" i="4"/>
  <c r="C171" i="4"/>
  <c r="C170" i="4"/>
  <c r="C165" i="4"/>
  <c r="F156" i="4"/>
  <c r="C155" i="4"/>
  <c r="C154" i="4"/>
  <c r="C153" i="4"/>
  <c r="C152" i="4"/>
  <c r="C147" i="4"/>
  <c r="F138" i="4"/>
  <c r="C137" i="4"/>
  <c r="C136" i="4"/>
  <c r="C135" i="4"/>
  <c r="C134" i="4"/>
  <c r="G13" i="4" s="1"/>
  <c r="C129" i="4"/>
  <c r="B105" i="4"/>
  <c r="F99" i="4"/>
  <c r="C96" i="4"/>
  <c r="C88" i="4"/>
  <c r="F59" i="4"/>
  <c r="C56" i="4"/>
  <c r="C48" i="4"/>
  <c r="F39" i="4"/>
  <c r="C28" i="4"/>
  <c r="B22" i="4"/>
  <c r="G15" i="4" l="1"/>
  <c r="G14" i="4"/>
  <c r="G16" i="4"/>
  <c r="C357" i="4"/>
  <c r="F359" i="4" s="1"/>
  <c r="C99" i="4"/>
  <c r="F101" i="4" s="1"/>
  <c r="C156" i="4"/>
  <c r="F158" i="4" s="1"/>
  <c r="C174" i="4"/>
  <c r="F176" i="4" s="1"/>
  <c r="C213" i="4"/>
  <c r="F215" i="4" s="1"/>
  <c r="C267" i="4"/>
  <c r="F269" i="4" s="1"/>
  <c r="C303" i="4"/>
  <c r="F305" i="4" s="1"/>
  <c r="C320" i="4"/>
  <c r="F322" i="4" s="1"/>
  <c r="C138" i="4"/>
  <c r="F140" i="4" s="1"/>
  <c r="C59" i="4"/>
  <c r="F61" i="4" s="1"/>
  <c r="C39" i="4"/>
  <c r="F41" i="4" s="1"/>
  <c r="F17" i="4" l="1"/>
  <c r="G17" i="4" s="1"/>
  <c r="F10" i="4" l="1"/>
  <c r="G10" i="4" s="1"/>
  <c r="G8" i="4"/>
  <c r="F19" i="4" l="1"/>
  <c r="G19" i="4" s="1"/>
</calcChain>
</file>

<file path=xl/sharedStrings.xml><?xml version="1.0" encoding="utf-8"?>
<sst xmlns="http://schemas.openxmlformats.org/spreadsheetml/2006/main" count="1447" uniqueCount="191">
  <si>
    <t xml:space="preserve">Fysieke en Digitale Bibliotheek </t>
  </si>
  <si>
    <t>Vestiging:</t>
  </si>
  <si>
    <t>Tarieven per:</t>
  </si>
  <si>
    <t>Uren open met service</t>
  </si>
  <si>
    <t>uren p/jr</t>
  </si>
  <si>
    <t>Oppervlakte vestiging</t>
  </si>
  <si>
    <t>m2</t>
  </si>
  <si>
    <t>Tarief medewerker service</t>
  </si>
  <si>
    <t>p/u</t>
  </si>
  <si>
    <t>Uren open self service</t>
  </si>
  <si>
    <t>Leden vestiging</t>
  </si>
  <si>
    <t>aantal</t>
  </si>
  <si>
    <t>Tarief medewerker HBO</t>
  </si>
  <si>
    <t>Totaal openingsuren</t>
  </si>
  <si>
    <t>uren</t>
  </si>
  <si>
    <t>Inwoners</t>
  </si>
  <si>
    <t>Tarief medewerker MBO</t>
  </si>
  <si>
    <t>Medewerkers p/u met service</t>
  </si>
  <si>
    <t>aantal p/u</t>
  </si>
  <si>
    <t xml:space="preserve">Tarief item collectie </t>
  </si>
  <si>
    <t>p/st</t>
  </si>
  <si>
    <t>Aanschaf collectie p/jr</t>
  </si>
  <si>
    <t>stuks</t>
  </si>
  <si>
    <t>Resultaat</t>
  </si>
  <si>
    <t>Kosten</t>
  </si>
  <si>
    <t>Dekking</t>
  </si>
  <si>
    <t>Inkomsten</t>
  </si>
  <si>
    <t>Overige</t>
  </si>
  <si>
    <t>Collectie</t>
  </si>
  <si>
    <t>Doelsubsidie</t>
  </si>
  <si>
    <t>Personeel</t>
  </si>
  <si>
    <t>Bijdrage Partner</t>
  </si>
  <si>
    <t>Huisvesting</t>
  </si>
  <si>
    <t>Inkomsten gebruikers</t>
  </si>
  <si>
    <t>Variabele inkomsten</t>
  </si>
  <si>
    <t>Instellingen</t>
  </si>
  <si>
    <t>Algemeen</t>
  </si>
  <si>
    <t>Variabele</t>
  </si>
  <si>
    <t>Waarde</t>
  </si>
  <si>
    <t>Bibliotheek</t>
  </si>
  <si>
    <t>Product ID</t>
  </si>
  <si>
    <t>Versie</t>
  </si>
  <si>
    <t>Gemeenten</t>
  </si>
  <si>
    <t>Vestigingen</t>
  </si>
  <si>
    <t>Deze template is gemaakt door Stephan Zwanikken © Esset Financial Services</t>
  </si>
  <si>
    <t>FDB</t>
  </si>
  <si>
    <t>Fysieke &amp; Digitale Bibliotheek</t>
  </si>
  <si>
    <t>EDU</t>
  </si>
  <si>
    <t>Leesbevordering en leesplezier</t>
  </si>
  <si>
    <t>BV</t>
  </si>
  <si>
    <t>Basisvaardigheden / Programmering</t>
  </si>
  <si>
    <t>Basisaannames</t>
  </si>
  <si>
    <t>VOB rekeningschema</t>
  </si>
  <si>
    <t>Berekening</t>
  </si>
  <si>
    <t>44 - 45 -46</t>
  </si>
  <si>
    <t>€ stuk</t>
  </si>
  <si>
    <t>Tarief directe functie incl. overhead en algemene kosten</t>
  </si>
  <si>
    <t>€ p/u</t>
  </si>
  <si>
    <t>€</t>
  </si>
  <si>
    <t>Overig</t>
  </si>
  <si>
    <t>Doelsubsidie FDB</t>
  </si>
  <si>
    <t>88xx</t>
  </si>
  <si>
    <t>Bijdrage Partner FDB</t>
  </si>
  <si>
    <t>Inkomsten Gebruikers FDB</t>
  </si>
  <si>
    <t>Inkomsten Gebruikers EDU</t>
  </si>
  <si>
    <t>Inkomsten Gebruikers BV</t>
  </si>
  <si>
    <t>Bijdrage gemeente</t>
  </si>
  <si>
    <t>Code rubriek</t>
  </si>
  <si>
    <t>Gebruikersinkomsten</t>
  </si>
  <si>
    <t>Specifieke dienstverlening</t>
  </si>
  <si>
    <t>Overige baten</t>
  </si>
  <si>
    <t>Doelsubsidies</t>
  </si>
  <si>
    <t>Bestuur en organisatie</t>
  </si>
  <si>
    <t>Administratie</t>
  </si>
  <si>
    <t>Transport</t>
  </si>
  <si>
    <t>Automatisering</t>
  </si>
  <si>
    <t>Specifieke kosten</t>
  </si>
  <si>
    <t>Overige kosten</t>
  </si>
  <si>
    <t>Diensten calculator vereenvoudigd</t>
  </si>
  <si>
    <t>Diensten aanbod</t>
  </si>
  <si>
    <t>Bijdrage Gemeente</t>
  </si>
  <si>
    <t>Bijdrage partner</t>
  </si>
  <si>
    <t>Inkomsten gebruikers EDU -BV</t>
  </si>
  <si>
    <t>Inkomsten gebruikers FDB</t>
  </si>
  <si>
    <t>Leesbevordering en educatie</t>
  </si>
  <si>
    <t>Dienst:</t>
  </si>
  <si>
    <t>Uren personeel HBO</t>
  </si>
  <si>
    <t>Uren personeel MBO</t>
  </si>
  <si>
    <t>Totaal uren</t>
  </si>
  <si>
    <t xml:space="preserve">Aanschaf inkoop/materialen </t>
  </si>
  <si>
    <t>p/gebruiker</t>
  </si>
  <si>
    <t>Aantal gebruikers</t>
  </si>
  <si>
    <t xml:space="preserve">Overige </t>
  </si>
  <si>
    <t>Kosten huisvesting</t>
  </si>
  <si>
    <t>Verschil WBU</t>
  </si>
  <si>
    <t>Totale Kosten</t>
  </si>
  <si>
    <t>Bezoekers</t>
  </si>
  <si>
    <t>Indirecte uren</t>
  </si>
  <si>
    <t>Voorbeeld</t>
  </si>
  <si>
    <t>Totaal Diensten 2023 (Gemeente 1)</t>
  </si>
  <si>
    <t>Vestiging 1</t>
  </si>
  <si>
    <t>Vestiging 2</t>
  </si>
  <si>
    <t>Vestiging 3</t>
  </si>
  <si>
    <t>Vestiging 4</t>
  </si>
  <si>
    <t>Dienst 1</t>
  </si>
  <si>
    <t>Dienst 2</t>
  </si>
  <si>
    <t>Dienst 3</t>
  </si>
  <si>
    <t>Dienst 4</t>
  </si>
  <si>
    <t>Dienst 5</t>
  </si>
  <si>
    <t>Dienst 6</t>
  </si>
  <si>
    <t>Dienst 7</t>
  </si>
  <si>
    <t>Dienst 8</t>
  </si>
  <si>
    <t>Dienst 9</t>
  </si>
  <si>
    <t>Dienst 10</t>
  </si>
  <si>
    <t>Dienst 11</t>
  </si>
  <si>
    <t>Dienst 12</t>
  </si>
  <si>
    <t>Dienst 13</t>
  </si>
  <si>
    <t>Dienst 14</t>
  </si>
  <si>
    <t>Totaal Diensten 2023 (Gemeente 2)</t>
  </si>
  <si>
    <t>47 + 49</t>
  </si>
  <si>
    <t>Gespecificeerd per vestiging</t>
  </si>
  <si>
    <t>Inkoop materialen en diensten per event</t>
  </si>
  <si>
    <t>Subsidie gelabeld voor een specifiek doel</t>
  </si>
  <si>
    <t>Opbrengsten dienstverlening en scholen</t>
  </si>
  <si>
    <t>Inkomsten uitleen (contributies, reserveringen etc.)</t>
  </si>
  <si>
    <t>Inkomsten specifieke dienstverlening EDU</t>
  </si>
  <si>
    <t>Inkomsten specifieke dienstverlening BV</t>
  </si>
  <si>
    <t>Bijdrage gemeente (exploitatiesubsidie)</t>
  </si>
  <si>
    <t>40 - 42 -43- 45 (xx%)</t>
  </si>
  <si>
    <t>Totaal rubrieken 44 - 45 (xx%) - 46 / Totaal aantal aanschaf items</t>
  </si>
  <si>
    <t xml:space="preserve">Begroting </t>
  </si>
  <si>
    <t>Baten</t>
  </si>
  <si>
    <t>80 Gebruikersinkomsten</t>
  </si>
  <si>
    <t>82 Specifieke dienstverlening</t>
  </si>
  <si>
    <t>85 Overige baten</t>
  </si>
  <si>
    <t>88 Bijdrage gemeente</t>
  </si>
  <si>
    <t>88 Doelsubsidies</t>
  </si>
  <si>
    <t>Totaal</t>
  </si>
  <si>
    <t>Lasten</t>
  </si>
  <si>
    <t>40 Bestuur en organisatie</t>
  </si>
  <si>
    <t>41 Huisvesting</t>
  </si>
  <si>
    <t>42 Personeel</t>
  </si>
  <si>
    <t>43 Administratie</t>
  </si>
  <si>
    <t>44 Transport</t>
  </si>
  <si>
    <t>45 Automatisering</t>
  </si>
  <si>
    <t>46 Collectie</t>
  </si>
  <si>
    <t>47 Specifieke kosten</t>
  </si>
  <si>
    <t>49 Overige kosten</t>
  </si>
  <si>
    <t>Tarief collectie</t>
  </si>
  <si>
    <t>Totaal kosten collectie</t>
  </si>
  <si>
    <t>Begroting naar Dienstenrubriek</t>
  </si>
  <si>
    <t>Gemeente 1</t>
  </si>
  <si>
    <t>Gemeente 2</t>
  </si>
  <si>
    <t>Berekeningen</t>
  </si>
  <si>
    <t>Alle gemeenten</t>
  </si>
  <si>
    <t>Tarief medewerkers</t>
  </si>
  <si>
    <t>Uren p/wk</t>
  </si>
  <si>
    <t>Functie</t>
  </si>
  <si>
    <t>Kostenplaats</t>
  </si>
  <si>
    <t>Overhead</t>
  </si>
  <si>
    <t>Fysieke Bieb</t>
  </si>
  <si>
    <t>Directe uren bepalen</t>
  </si>
  <si>
    <t>Salaris overhead bepalen</t>
  </si>
  <si>
    <t>Tarief p/u/wk</t>
  </si>
  <si>
    <t>Directe uren</t>
  </si>
  <si>
    <t>Tarief overhead</t>
  </si>
  <si>
    <t>Opslag 40+42(overig)+43</t>
  </si>
  <si>
    <t>42 Personeel (overig)</t>
  </si>
  <si>
    <t>Tarief 40+42(overig)+43</t>
  </si>
  <si>
    <t>Tarief incl. ovh + opslag 40+42(overig)+43</t>
  </si>
  <si>
    <t>Directeur</t>
  </si>
  <si>
    <t>Manager educatie</t>
  </si>
  <si>
    <t>Leesconsulent</t>
  </si>
  <si>
    <t>Manager HR en Marcom</t>
  </si>
  <si>
    <t>Medewerker klant, leenservice</t>
  </si>
  <si>
    <t>Teamleider</t>
  </si>
  <si>
    <t>Voorleesconslent</t>
  </si>
  <si>
    <t>Taalhuiscoördinator</t>
  </si>
  <si>
    <t>Taaldocent</t>
  </si>
  <si>
    <t>Facilitair teamlid</t>
  </si>
  <si>
    <t>Medewerker Informatie &amp; Advies</t>
  </si>
  <si>
    <t>Backoffice Teamlid</t>
  </si>
  <si>
    <t>Voorleesconsulent</t>
  </si>
  <si>
    <t>Salaris WG Lasten p/jr</t>
  </si>
  <si>
    <t>Coördinator EDU</t>
  </si>
  <si>
    <t>Controle begroting</t>
  </si>
  <si>
    <t>MBO/HBO</t>
  </si>
  <si>
    <t>MBO</t>
  </si>
  <si>
    <t>HBO</t>
  </si>
  <si>
    <t>Aantal stuks aanschaf 2023</t>
  </si>
  <si>
    <t>1.0.02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</si>
</sst>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/>
      <right/>
      <top style="thin">
        <color theme="0" tint="-0.14981536301767021"/>
      </top>
      <bottom style="thin">
        <color theme="0" tint="-0.14981536301767021"/>
      </bottom>
      <diagonal/>
    </border>
    <border>
      <left/>
      <right/>
      <top style="thin">
        <color theme="0" tint="-0.14981536301767021"/>
      </top>
      <bottom/>
      <diagonal/>
    </border>
    <border>
      <left style="thin">
        <color theme="0" tint="-0.14978484450819421"/>
      </left>
      <right/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75432599871821"/>
      </left>
      <right/>
      <top style="thin">
        <color theme="0" tint="-0.14975432599871821"/>
      </top>
      <bottom style="thin">
        <color theme="0" tint="-0.14975432599871821"/>
      </bottom>
      <diagonal/>
    </border>
    <border>
      <left style="thin">
        <color theme="0" tint="-0.14978484450819421"/>
      </left>
      <right/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78484450819421"/>
      </left>
      <right/>
      <top style="thin">
        <color theme="0" tint="-0.14981536301767021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81536301767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96795556505021"/>
      </top>
      <bottom style="thin">
        <color theme="0" tint="-0.1498458815271462"/>
      </bottom>
      <diagonal/>
    </border>
    <border>
      <left/>
      <right style="thin">
        <color theme="0" tint="-0.14981536301767021"/>
      </right>
      <top style="thin">
        <color theme="0" tint="-0.14996795556505021"/>
      </top>
      <bottom style="thin">
        <color theme="0" tint="-0.14981536301767021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81536301767021"/>
      </bottom>
      <diagonal/>
    </border>
    <border>
      <left style="medium">
        <color indexed="64"/>
      </left>
      <right/>
      <top/>
      <bottom style="thin">
        <color theme="0" tint="-0.14981536301767021"/>
      </bottom>
      <diagonal/>
    </border>
    <border>
      <left/>
      <right style="medium">
        <color indexed="64"/>
      </right>
      <top/>
      <bottom style="thin">
        <color theme="0" tint="-0.1498153630176702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81536301767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81536301767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81536301767021"/>
      </right>
      <top/>
      <bottom style="thin">
        <color theme="0" tint="-0.14996795556505021"/>
      </bottom>
      <diagonal/>
    </border>
    <border>
      <left style="thin">
        <color theme="0" tint="-0.14981536301767021"/>
      </left>
      <right style="thin">
        <color indexed="64"/>
      </right>
      <top style="thin">
        <color theme="0" tint="-0.14981536301767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26">
    <xf numFmtId="0" fontId="0" fillId="0" borderId="0" xfId="0"/>
    <xf numFmtId="0" fontId="0" fillId="0" borderId="2" xfId="0" applyBorder="1"/>
    <xf numFmtId="0" fontId="0" fillId="0" borderId="3" xfId="0" applyBorder="1"/>
    <xf numFmtId="3" fontId="0" fillId="3" borderId="4" xfId="0" applyNumberFormat="1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0" borderId="8" xfId="0" applyNumberFormat="1" applyBorder="1"/>
    <xf numFmtId="44" fontId="0" fillId="3" borderId="0" xfId="1" applyFont="1" applyFill="1" applyBorder="1"/>
    <xf numFmtId="3" fontId="0" fillId="3" borderId="9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14" fontId="0" fillId="0" borderId="13" xfId="0" applyNumberFormat="1" applyBorder="1" applyAlignment="1" applyProtection="1">
      <alignment horizontal="right"/>
      <protection locked="0"/>
    </xf>
    <xf numFmtId="0" fontId="3" fillId="0" borderId="15" xfId="0" applyFont="1" applyBorder="1"/>
    <xf numFmtId="0" fontId="3" fillId="4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/>
    <xf numFmtId="0" fontId="0" fillId="4" borderId="19" xfId="0" applyFill="1" applyBorder="1"/>
    <xf numFmtId="165" fontId="0" fillId="4" borderId="19" xfId="0" applyNumberFormat="1" applyFill="1" applyBorder="1"/>
    <xf numFmtId="0" fontId="0" fillId="0" borderId="20" xfId="0" applyBorder="1"/>
    <xf numFmtId="165" fontId="0" fillId="4" borderId="21" xfId="0" applyNumberFormat="1" applyFill="1" applyBorder="1"/>
    <xf numFmtId="164" fontId="0" fillId="0" borderId="14" xfId="0" applyNumberFormat="1" applyBorder="1"/>
    <xf numFmtId="0" fontId="3" fillId="0" borderId="18" xfId="0" applyFont="1" applyBorder="1"/>
    <xf numFmtId="165" fontId="3" fillId="4" borderId="19" xfId="0" applyNumberFormat="1" applyFont="1" applyFill="1" applyBorder="1"/>
    <xf numFmtId="164" fontId="3" fillId="0" borderId="19" xfId="0" applyNumberFormat="1" applyFont="1" applyBorder="1"/>
    <xf numFmtId="165" fontId="0" fillId="0" borderId="19" xfId="0" applyNumberFormat="1" applyBorder="1"/>
    <xf numFmtId="165" fontId="6" fillId="0" borderId="19" xfId="0" applyNumberFormat="1" applyFont="1" applyBorder="1"/>
    <xf numFmtId="165" fontId="2" fillId="5" borderId="19" xfId="0" applyNumberFormat="1" applyFont="1" applyFill="1" applyBorder="1"/>
    <xf numFmtId="3" fontId="0" fillId="3" borderId="22" xfId="0" applyNumberFormat="1" applyFill="1" applyBorder="1" applyProtection="1">
      <protection locked="0"/>
    </xf>
    <xf numFmtId="3" fontId="0" fillId="3" borderId="23" xfId="0" applyNumberFormat="1" applyFill="1" applyBorder="1" applyProtection="1">
      <protection locked="0"/>
    </xf>
    <xf numFmtId="3" fontId="0" fillId="0" borderId="24" xfId="0" applyNumberFormat="1" applyBorder="1"/>
    <xf numFmtId="0" fontId="0" fillId="3" borderId="5" xfId="0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2" fillId="7" borderId="26" xfId="0" applyFont="1" applyFill="1" applyBorder="1" applyAlignment="1">
      <alignment horizontal="center"/>
    </xf>
    <xf numFmtId="0" fontId="3" fillId="0" borderId="14" xfId="0" applyFont="1" applyBorder="1"/>
    <xf numFmtId="166" fontId="0" fillId="0" borderId="0" xfId="1" applyNumberFormat="1" applyFont="1" applyFill="1"/>
    <xf numFmtId="166" fontId="0" fillId="0" borderId="14" xfId="1" applyNumberFormat="1" applyFont="1" applyFill="1" applyBorder="1"/>
    <xf numFmtId="166" fontId="3" fillId="0" borderId="0" xfId="1" applyNumberFormat="1" applyFont="1" applyFill="1"/>
    <xf numFmtId="166" fontId="0" fillId="0" borderId="0" xfId="1" applyNumberFormat="1" applyFont="1" applyFill="1" applyBorder="1"/>
    <xf numFmtId="166" fontId="3" fillId="0" borderId="0" xfId="1" applyNumberFormat="1" applyFont="1"/>
    <xf numFmtId="167" fontId="3" fillId="0" borderId="27" xfId="0" applyNumberFormat="1" applyFont="1" applyBorder="1"/>
    <xf numFmtId="0" fontId="7" fillId="0" borderId="0" xfId="0" applyFont="1"/>
    <xf numFmtId="0" fontId="8" fillId="0" borderId="0" xfId="0" applyFont="1"/>
    <xf numFmtId="0" fontId="9" fillId="5" borderId="28" xfId="0" applyFont="1" applyFill="1" applyBorder="1" applyAlignment="1">
      <alignment vertical="top" wrapText="1"/>
    </xf>
    <xf numFmtId="0" fontId="9" fillId="5" borderId="29" xfId="0" applyFont="1" applyFill="1" applyBorder="1" applyAlignment="1">
      <alignment vertical="top" wrapText="1"/>
    </xf>
    <xf numFmtId="0" fontId="0" fillId="0" borderId="28" xfId="0" applyBorder="1"/>
    <xf numFmtId="0" fontId="0" fillId="3" borderId="29" xfId="0" applyFill="1" applyBorder="1" applyAlignment="1" applyProtection="1">
      <alignment horizontal="left"/>
      <protection locked="0"/>
    </xf>
    <xf numFmtId="0" fontId="0" fillId="4" borderId="29" xfId="0" applyFill="1" applyBorder="1"/>
    <xf numFmtId="0" fontId="0" fillId="4" borderId="30" xfId="0" applyFill="1" applyBorder="1"/>
    <xf numFmtId="0" fontId="0" fillId="0" borderId="31" xfId="0" applyBorder="1"/>
    <xf numFmtId="0" fontId="0" fillId="4" borderId="32" xfId="0" applyFill="1" applyBorder="1" applyAlignment="1">
      <alignment horizontal="left"/>
    </xf>
    <xf numFmtId="0" fontId="10" fillId="0" borderId="0" xfId="0" applyFont="1"/>
    <xf numFmtId="0" fontId="9" fillId="5" borderId="35" xfId="0" applyFont="1" applyFill="1" applyBorder="1" applyAlignment="1">
      <alignment vertical="top" wrapText="1"/>
    </xf>
    <xf numFmtId="0" fontId="9" fillId="5" borderId="36" xfId="0" applyFont="1" applyFill="1" applyBorder="1" applyAlignment="1">
      <alignment vertical="top" wrapText="1"/>
    </xf>
    <xf numFmtId="0" fontId="9" fillId="5" borderId="37" xfId="0" applyFont="1" applyFill="1" applyBorder="1" applyAlignment="1">
      <alignment horizontal="left" vertical="top" wrapText="1"/>
    </xf>
    <xf numFmtId="0" fontId="9" fillId="5" borderId="38" xfId="0" applyFont="1" applyFill="1" applyBorder="1" applyAlignment="1">
      <alignment horizontal="right" vertical="top" wrapText="1"/>
    </xf>
    <xf numFmtId="0" fontId="0" fillId="0" borderId="39" xfId="0" applyBorder="1"/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right"/>
    </xf>
    <xf numFmtId="0" fontId="11" fillId="0" borderId="0" xfId="3"/>
    <xf numFmtId="4" fontId="0" fillId="0" borderId="42" xfId="0" applyNumberFormat="1" applyBorder="1" applyAlignment="1" applyProtection="1">
      <alignment horizontal="right"/>
      <protection locked="0"/>
    </xf>
    <xf numFmtId="0" fontId="0" fillId="0" borderId="41" xfId="0" applyBorder="1"/>
    <xf numFmtId="10" fontId="0" fillId="0" borderId="42" xfId="0" applyNumberFormat="1" applyBorder="1" applyAlignment="1" applyProtection="1">
      <alignment horizontal="right"/>
      <protection locked="0"/>
    </xf>
    <xf numFmtId="0" fontId="0" fillId="0" borderId="43" xfId="0" applyBorder="1" applyAlignment="1">
      <alignment horizontal="left"/>
    </xf>
    <xf numFmtId="0" fontId="0" fillId="0" borderId="40" xfId="0" applyBorder="1"/>
    <xf numFmtId="0" fontId="0" fillId="0" borderId="44" xfId="0" applyBorder="1"/>
    <xf numFmtId="0" fontId="0" fillId="0" borderId="45" xfId="0" applyBorder="1" applyAlignment="1">
      <alignment horizontal="left"/>
    </xf>
    <xf numFmtId="0" fontId="9" fillId="5" borderId="46" xfId="0" applyFont="1" applyFill="1" applyBorder="1" applyAlignment="1">
      <alignment vertical="top" wrapText="1"/>
    </xf>
    <xf numFmtId="0" fontId="0" fillId="0" borderId="47" xfId="0" applyBorder="1"/>
    <xf numFmtId="0" fontId="0" fillId="0" borderId="15" xfId="0" applyBorder="1"/>
    <xf numFmtId="0" fontId="12" fillId="0" borderId="25" xfId="0" applyFont="1" applyBorder="1"/>
    <xf numFmtId="165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0" applyFont="1"/>
    <xf numFmtId="14" fontId="3" fillId="3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7" fontId="0" fillId="0" borderId="0" xfId="0" applyNumberFormat="1" applyAlignment="1">
      <alignment horizontal="left"/>
    </xf>
    <xf numFmtId="0" fontId="5" fillId="2" borderId="48" xfId="0" applyFont="1" applyFill="1" applyBorder="1"/>
    <xf numFmtId="0" fontId="4" fillId="2" borderId="49" xfId="0" applyFont="1" applyFill="1" applyBorder="1"/>
    <xf numFmtId="0" fontId="4" fillId="2" borderId="50" xfId="0" applyFont="1" applyFill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3" fillId="0" borderId="55" xfId="0" applyFont="1" applyBorder="1"/>
    <xf numFmtId="0" fontId="0" fillId="0" borderId="56" xfId="0" applyBorder="1" applyAlignment="1">
      <alignment horizontal="right"/>
    </xf>
    <xf numFmtId="164" fontId="0" fillId="0" borderId="0" xfId="0" applyNumberFormat="1"/>
    <xf numFmtId="164" fontId="0" fillId="0" borderId="52" xfId="0" applyNumberFormat="1" applyBorder="1"/>
    <xf numFmtId="0" fontId="0" fillId="0" borderId="57" xfId="0" applyBorder="1"/>
    <xf numFmtId="0" fontId="3" fillId="0" borderId="51" xfId="0" applyFont="1" applyBorder="1"/>
    <xf numFmtId="164" fontId="0" fillId="0" borderId="58" xfId="0" applyNumberFormat="1" applyBorder="1"/>
    <xf numFmtId="164" fontId="6" fillId="0" borderId="0" xfId="0" applyNumberFormat="1" applyFont="1"/>
    <xf numFmtId="164" fontId="6" fillId="0" borderId="52" xfId="0" applyNumberFormat="1" applyFont="1" applyBorder="1"/>
    <xf numFmtId="0" fontId="0" fillId="0" borderId="59" xfId="0" applyBorder="1"/>
    <xf numFmtId="165" fontId="0" fillId="0" borderId="60" xfId="2" applyNumberFormat="1" applyFont="1" applyFill="1" applyBorder="1"/>
    <xf numFmtId="0" fontId="0" fillId="0" borderId="61" xfId="0" applyBorder="1"/>
    <xf numFmtId="0" fontId="0" fillId="0" borderId="62" xfId="0" applyBorder="1"/>
    <xf numFmtId="9" fontId="0" fillId="4" borderId="60" xfId="2" applyFont="1" applyFill="1" applyBorder="1"/>
    <xf numFmtId="0" fontId="0" fillId="0" borderId="63" xfId="0" applyBorder="1"/>
    <xf numFmtId="1" fontId="0" fillId="3" borderId="0" xfId="1" applyNumberFormat="1" applyFont="1" applyFill="1" applyBorder="1" applyProtection="1">
      <protection locked="0"/>
    </xf>
    <xf numFmtId="44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3" fontId="0" fillId="0" borderId="64" xfId="0" applyNumberFormat="1" applyBorder="1" applyProtection="1">
      <protection locked="0"/>
    </xf>
    <xf numFmtId="0" fontId="0" fillId="0" borderId="64" xfId="0" applyBorder="1"/>
    <xf numFmtId="44" fontId="0" fillId="3" borderId="64" xfId="1" applyFont="1" applyFill="1" applyBorder="1" applyProtection="1">
      <protection locked="0"/>
    </xf>
    <xf numFmtId="165" fontId="0" fillId="3" borderId="19" xfId="0" applyNumberFormat="1" applyFill="1" applyBorder="1"/>
    <xf numFmtId="165" fontId="0" fillId="3" borderId="21" xfId="0" applyNumberFormat="1" applyFill="1" applyBorder="1"/>
    <xf numFmtId="3" fontId="0" fillId="3" borderId="7" xfId="0" applyNumberFormat="1" applyFill="1" applyBorder="1" applyProtection="1">
      <protection locked="0"/>
    </xf>
    <xf numFmtId="0" fontId="5" fillId="6" borderId="48" xfId="0" applyFont="1" applyFill="1" applyBorder="1"/>
    <xf numFmtId="0" fontId="4" fillId="6" borderId="49" xfId="0" applyFont="1" applyFill="1" applyBorder="1"/>
    <xf numFmtId="0" fontId="4" fillId="6" borderId="50" xfId="0" applyFont="1" applyFill="1" applyBorder="1"/>
    <xf numFmtId="0" fontId="0" fillId="0" borderId="65" xfId="0" applyBorder="1"/>
    <xf numFmtId="0" fontId="0" fillId="0" borderId="66" xfId="0" applyBorder="1"/>
    <xf numFmtId="0" fontId="5" fillId="8" borderId="48" xfId="0" applyFont="1" applyFill="1" applyBorder="1"/>
    <xf numFmtId="0" fontId="4" fillId="8" borderId="49" xfId="0" applyFont="1" applyFill="1" applyBorder="1"/>
    <xf numFmtId="0" fontId="4" fillId="8" borderId="50" xfId="0" applyFont="1" applyFill="1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1" xfId="0" applyBorder="1"/>
    <xf numFmtId="165" fontId="6" fillId="0" borderId="60" xfId="0" applyNumberFormat="1" applyFont="1" applyBorder="1"/>
    <xf numFmtId="164" fontId="6" fillId="0" borderId="61" xfId="0" applyNumberFormat="1" applyFont="1" applyBorder="1"/>
    <xf numFmtId="0" fontId="3" fillId="0" borderId="62" xfId="0" applyFont="1" applyBorder="1"/>
    <xf numFmtId="165" fontId="2" fillId="5" borderId="60" xfId="0" applyNumberFormat="1" applyFont="1" applyFill="1" applyBorder="1"/>
    <xf numFmtId="164" fontId="6" fillId="0" borderId="63" xfId="0" applyNumberFormat="1" applyFont="1" applyBorder="1"/>
    <xf numFmtId="3" fontId="0" fillId="0" borderId="0" xfId="0" applyNumberFormat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3" fillId="0" borderId="27" xfId="0" applyNumberFormat="1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0" fillId="3" borderId="70" xfId="0" applyFill="1" applyBorder="1" applyProtection="1">
      <protection locked="0"/>
    </xf>
    <xf numFmtId="0" fontId="0" fillId="3" borderId="71" xfId="0" applyFill="1" applyBorder="1" applyProtection="1">
      <protection locked="0"/>
    </xf>
    <xf numFmtId="3" fontId="0" fillId="3" borderId="7" xfId="0" applyNumberForma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8" borderId="28" xfId="0" applyFont="1" applyFill="1" applyBorder="1" applyAlignment="1">
      <alignment horizontal="left"/>
    </xf>
    <xf numFmtId="0" fontId="2" fillId="8" borderId="3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5" borderId="76" xfId="0" applyFont="1" applyFill="1" applyBorder="1" applyAlignment="1">
      <alignment vertical="top" wrapText="1"/>
    </xf>
    <xf numFmtId="0" fontId="2" fillId="5" borderId="77" xfId="0" applyFont="1" applyFill="1" applyBorder="1" applyAlignment="1">
      <alignment horizontal="right" vertical="top" wrapText="1"/>
    </xf>
    <xf numFmtId="0" fontId="2" fillId="5" borderId="78" xfId="0" applyFont="1" applyFill="1" applyBorder="1" applyAlignment="1">
      <alignment horizontal="left" vertical="top" wrapText="1"/>
    </xf>
    <xf numFmtId="0" fontId="2" fillId="5" borderId="79" xfId="0" applyFont="1" applyFill="1" applyBorder="1" applyAlignment="1">
      <alignment horizontal="right" vertical="top" wrapText="1"/>
    </xf>
    <xf numFmtId="0" fontId="0" fillId="0" borderId="80" xfId="0" applyBorder="1"/>
    <xf numFmtId="0" fontId="0" fillId="0" borderId="80" xfId="0" applyBorder="1" applyAlignment="1">
      <alignment horizontal="left" vertical="center"/>
    </xf>
    <xf numFmtId="166" fontId="0" fillId="0" borderId="81" xfId="1" applyNumberFormat="1" applyFont="1" applyFill="1" applyBorder="1"/>
    <xf numFmtId="0" fontId="0" fillId="0" borderId="82" xfId="0" applyBorder="1"/>
    <xf numFmtId="0" fontId="0" fillId="0" borderId="82" xfId="0" applyBorder="1" applyAlignment="1">
      <alignment horizontal="left" vertical="center"/>
    </xf>
    <xf numFmtId="166" fontId="0" fillId="0" borderId="83" xfId="1" applyNumberFormat="1" applyFont="1" applyFill="1" applyBorder="1"/>
    <xf numFmtId="0" fontId="3" fillId="0" borderId="80" xfId="0" applyFont="1" applyBorder="1"/>
    <xf numFmtId="166" fontId="3" fillId="0" borderId="81" xfId="1" applyNumberFormat="1" applyFont="1" applyBorder="1" applyAlignment="1">
      <alignment horizontal="right"/>
    </xf>
    <xf numFmtId="166" fontId="3" fillId="0" borderId="81" xfId="1" applyNumberFormat="1" applyFont="1" applyFill="1" applyBorder="1"/>
    <xf numFmtId="0" fontId="2" fillId="5" borderId="80" xfId="0" applyFont="1" applyFill="1" applyBorder="1" applyAlignment="1">
      <alignment vertical="top" wrapText="1"/>
    </xf>
    <xf numFmtId="0" fontId="2" fillId="5" borderId="81" xfId="0" applyFont="1" applyFill="1" applyBorder="1" applyAlignment="1">
      <alignment horizontal="right" vertical="top" wrapText="1"/>
    </xf>
    <xf numFmtId="0" fontId="2" fillId="5" borderId="84" xfId="0" applyFont="1" applyFill="1" applyBorder="1" applyAlignment="1">
      <alignment horizontal="left" vertical="top" wrapText="1"/>
    </xf>
    <xf numFmtId="0" fontId="2" fillId="5" borderId="85" xfId="0" applyFont="1" applyFill="1" applyBorder="1" applyAlignment="1">
      <alignment horizontal="right" vertical="top" wrapText="1"/>
    </xf>
    <xf numFmtId="0" fontId="3" fillId="0" borderId="86" xfId="0" applyFont="1" applyBorder="1"/>
    <xf numFmtId="166" fontId="3" fillId="0" borderId="87" xfId="1" applyNumberFormat="1" applyFont="1" applyBorder="1"/>
    <xf numFmtId="167" fontId="3" fillId="0" borderId="0" xfId="0" applyNumberFormat="1" applyFont="1" applyAlignment="1">
      <alignment horizontal="left"/>
    </xf>
    <xf numFmtId="166" fontId="3" fillId="0" borderId="87" xfId="1" applyNumberFormat="1" applyFont="1" applyBorder="1" applyAlignment="1">
      <alignment horizontal="right"/>
    </xf>
    <xf numFmtId="166" fontId="0" fillId="3" borderId="81" xfId="1" applyNumberFormat="1" applyFont="1" applyFill="1" applyBorder="1" applyAlignment="1">
      <alignment horizontal="right"/>
    </xf>
    <xf numFmtId="166" fontId="0" fillId="3" borderId="83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14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0" fillId="0" borderId="14" xfId="0" applyBorder="1"/>
    <xf numFmtId="166" fontId="0" fillId="0" borderId="0" xfId="0" applyNumberFormat="1"/>
    <xf numFmtId="0" fontId="2" fillId="9" borderId="14" xfId="0" applyFont="1" applyFill="1" applyBorder="1" applyAlignment="1">
      <alignment horizontal="center"/>
    </xf>
    <xf numFmtId="166" fontId="14" fillId="0" borderId="0" xfId="1" applyNumberFormat="1" applyFont="1" applyAlignment="1">
      <alignment horizontal="right"/>
    </xf>
    <xf numFmtId="166" fontId="14" fillId="0" borderId="0" xfId="1" applyNumberFormat="1" applyFont="1"/>
    <xf numFmtId="0" fontId="17" fillId="0" borderId="0" xfId="0" applyFont="1"/>
    <xf numFmtId="166" fontId="17" fillId="0" borderId="0" xfId="1" applyNumberFormat="1" applyFont="1"/>
    <xf numFmtId="166" fontId="17" fillId="0" borderId="0" xfId="1" applyNumberFormat="1" applyFont="1" applyAlignment="1">
      <alignment horizontal="right"/>
    </xf>
    <xf numFmtId="0" fontId="18" fillId="0" borderId="0" xfId="0" applyFont="1"/>
    <xf numFmtId="166" fontId="18" fillId="0" borderId="0" xfId="1" applyNumberFormat="1" applyFont="1"/>
    <xf numFmtId="166" fontId="18" fillId="0" borderId="0" xfId="1" applyNumberFormat="1" applyFont="1" applyAlignment="1">
      <alignment horizontal="right"/>
    </xf>
    <xf numFmtId="166" fontId="15" fillId="0" borderId="0" xfId="1" applyNumberFormat="1" applyFont="1"/>
    <xf numFmtId="166" fontId="15" fillId="0" borderId="0" xfId="1" applyNumberFormat="1" applyFont="1" applyAlignment="1">
      <alignment horizontal="right"/>
    </xf>
    <xf numFmtId="44" fontId="14" fillId="0" borderId="0" xfId="1" applyFont="1"/>
    <xf numFmtId="44" fontId="15" fillId="0" borderId="0" xfId="1" applyFont="1"/>
    <xf numFmtId="44" fontId="17" fillId="0" borderId="0" xfId="1" applyFont="1"/>
    <xf numFmtId="44" fontId="18" fillId="0" borderId="0" xfId="1" applyFont="1"/>
    <xf numFmtId="0" fontId="18" fillId="0" borderId="14" xfId="0" applyFont="1" applyBorder="1"/>
    <xf numFmtId="166" fontId="18" fillId="0" borderId="14" xfId="1" applyNumberFormat="1" applyFont="1" applyBorder="1"/>
    <xf numFmtId="166" fontId="18" fillId="0" borderId="14" xfId="1" applyNumberFormat="1" applyFont="1" applyBorder="1" applyAlignment="1">
      <alignment horizontal="right"/>
    </xf>
    <xf numFmtId="44" fontId="18" fillId="0" borderId="14" xfId="1" applyFont="1" applyBorder="1"/>
    <xf numFmtId="44" fontId="0" fillId="0" borderId="0" xfId="0" applyNumberFormat="1"/>
    <xf numFmtId="44" fontId="14" fillId="0" borderId="0" xfId="0" applyNumberFormat="1" applyFont="1"/>
    <xf numFmtId="44" fontId="15" fillId="0" borderId="0" xfId="0" applyNumberFormat="1" applyFont="1"/>
    <xf numFmtId="44" fontId="17" fillId="0" borderId="0" xfId="0" applyNumberFormat="1" applyFont="1"/>
    <xf numFmtId="44" fontId="18" fillId="0" borderId="0" xfId="0" applyNumberFormat="1" applyFont="1"/>
    <xf numFmtId="166" fontId="19" fillId="0" borderId="0" xfId="1" applyNumberFormat="1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0" xfId="0" applyFont="1"/>
    <xf numFmtId="44" fontId="19" fillId="0" borderId="0" xfId="1" applyFont="1"/>
    <xf numFmtId="0" fontId="3" fillId="0" borderId="76" xfId="0" applyFont="1" applyBorder="1"/>
    <xf numFmtId="0" fontId="0" fillId="0" borderId="86" xfId="0" applyBorder="1"/>
    <xf numFmtId="0" fontId="3" fillId="0" borderId="88" xfId="0" applyFont="1" applyBorder="1"/>
    <xf numFmtId="166" fontId="15" fillId="0" borderId="26" xfId="1" applyNumberFormat="1" applyFont="1" applyBorder="1"/>
    <xf numFmtId="44" fontId="3" fillId="0" borderId="0" xfId="0" applyNumberFormat="1" applyFont="1"/>
    <xf numFmtId="0" fontId="3" fillId="0" borderId="89" xfId="0" applyFont="1" applyBorder="1"/>
    <xf numFmtId="42" fontId="0" fillId="0" borderId="90" xfId="1" applyNumberFormat="1" applyFont="1" applyBorder="1"/>
    <xf numFmtId="3" fontId="0" fillId="3" borderId="90" xfId="0" applyNumberFormat="1" applyFill="1" applyBorder="1"/>
    <xf numFmtId="44" fontId="3" fillId="0" borderId="26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" borderId="70" xfId="0" applyFill="1" applyBorder="1" applyAlignment="1" applyProtection="1">
      <alignment horizontal="left"/>
      <protection locked="0"/>
    </xf>
    <xf numFmtId="0" fontId="0" fillId="3" borderId="7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3" borderId="73" xfId="0" applyFill="1" applyBorder="1" applyAlignment="1" applyProtection="1">
      <alignment horizontal="left"/>
      <protection locked="0"/>
    </xf>
    <xf numFmtId="0" fontId="0" fillId="3" borderId="74" xfId="0" applyFill="1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</cellXfs>
  <cellStyles count="4">
    <cellStyle name="Procent" xfId="2" builtinId="5"/>
    <cellStyle name="Standaard" xfId="0" builtinId="0"/>
    <cellStyle name="Standaard 3" xfId="3" xr:uid="{17BC5794-BA76-461C-8ABD-E77C7D917067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Rittenplanning!A1"/><Relationship Id="rId13" Type="http://schemas.openxmlformats.org/officeDocument/2006/relationships/image" Target="../media/image8.svg"/><Relationship Id="rId18" Type="http://schemas.openxmlformats.org/officeDocument/2006/relationships/image" Target="../media/image13.png"/><Relationship Id="rId3" Type="http://schemas.openxmlformats.org/officeDocument/2006/relationships/image" Target="../media/image2.svg"/><Relationship Id="rId7" Type="http://schemas.openxmlformats.org/officeDocument/2006/relationships/hyperlink" Target="#Transportkosten!A1"/><Relationship Id="rId12" Type="http://schemas.openxmlformats.org/officeDocument/2006/relationships/image" Target="../media/image7.png"/><Relationship Id="rId17" Type="http://schemas.openxmlformats.org/officeDocument/2006/relationships/image" Target="../media/image12.svg"/><Relationship Id="rId2" Type="http://schemas.openxmlformats.org/officeDocument/2006/relationships/image" Target="../media/image1.png"/><Relationship Id="rId16" Type="http://schemas.openxmlformats.org/officeDocument/2006/relationships/image" Target="../media/image11.png"/><Relationship Id="rId1" Type="http://schemas.openxmlformats.org/officeDocument/2006/relationships/hyperlink" Target="#Instellingen!A1"/><Relationship Id="rId6" Type="http://schemas.openxmlformats.org/officeDocument/2006/relationships/hyperlink" Target="#Voertuigen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10.sv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hyperlink" Target="#'Bakwagen-aanhanger-koop'!A1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Rittenplanning!A1"/><Relationship Id="rId13" Type="http://schemas.openxmlformats.org/officeDocument/2006/relationships/image" Target="../media/image8.svg"/><Relationship Id="rId18" Type="http://schemas.openxmlformats.org/officeDocument/2006/relationships/image" Target="../media/image13.png"/><Relationship Id="rId3" Type="http://schemas.openxmlformats.org/officeDocument/2006/relationships/image" Target="../media/image2.svg"/><Relationship Id="rId7" Type="http://schemas.openxmlformats.org/officeDocument/2006/relationships/hyperlink" Target="#Transportkosten!A1"/><Relationship Id="rId12" Type="http://schemas.openxmlformats.org/officeDocument/2006/relationships/image" Target="../media/image7.png"/><Relationship Id="rId17" Type="http://schemas.openxmlformats.org/officeDocument/2006/relationships/image" Target="../media/image12.svg"/><Relationship Id="rId2" Type="http://schemas.openxmlformats.org/officeDocument/2006/relationships/image" Target="../media/image1.png"/><Relationship Id="rId16" Type="http://schemas.openxmlformats.org/officeDocument/2006/relationships/image" Target="../media/image11.png"/><Relationship Id="rId1" Type="http://schemas.openxmlformats.org/officeDocument/2006/relationships/hyperlink" Target="#Instellingen!A1"/><Relationship Id="rId6" Type="http://schemas.openxmlformats.org/officeDocument/2006/relationships/hyperlink" Target="#Voertuigen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10.sv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hyperlink" Target="#'Bakwagen-aanhanger-koop'!A1"/><Relationship Id="rId1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Rittenplanning!A1"/><Relationship Id="rId13" Type="http://schemas.openxmlformats.org/officeDocument/2006/relationships/image" Target="../media/image8.svg"/><Relationship Id="rId18" Type="http://schemas.openxmlformats.org/officeDocument/2006/relationships/image" Target="../media/image13.png"/><Relationship Id="rId3" Type="http://schemas.openxmlformats.org/officeDocument/2006/relationships/image" Target="../media/image2.svg"/><Relationship Id="rId7" Type="http://schemas.openxmlformats.org/officeDocument/2006/relationships/hyperlink" Target="#Transportkosten!A1"/><Relationship Id="rId12" Type="http://schemas.openxmlformats.org/officeDocument/2006/relationships/image" Target="../media/image7.png"/><Relationship Id="rId17" Type="http://schemas.openxmlformats.org/officeDocument/2006/relationships/image" Target="../media/image12.svg"/><Relationship Id="rId2" Type="http://schemas.openxmlformats.org/officeDocument/2006/relationships/image" Target="../media/image1.png"/><Relationship Id="rId16" Type="http://schemas.openxmlformats.org/officeDocument/2006/relationships/image" Target="../media/image11.png"/><Relationship Id="rId1" Type="http://schemas.openxmlformats.org/officeDocument/2006/relationships/hyperlink" Target="#Instellingen!A1"/><Relationship Id="rId6" Type="http://schemas.openxmlformats.org/officeDocument/2006/relationships/hyperlink" Target="#Voertuigen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10.sv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hyperlink" Target="#'Bakwagen-aanhanger-koop'!A1"/><Relationship Id="rId1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Rittenplanning!A1"/><Relationship Id="rId13" Type="http://schemas.openxmlformats.org/officeDocument/2006/relationships/image" Target="../media/image8.svg"/><Relationship Id="rId18" Type="http://schemas.openxmlformats.org/officeDocument/2006/relationships/image" Target="../media/image13.png"/><Relationship Id="rId3" Type="http://schemas.openxmlformats.org/officeDocument/2006/relationships/image" Target="../media/image2.svg"/><Relationship Id="rId7" Type="http://schemas.openxmlformats.org/officeDocument/2006/relationships/hyperlink" Target="#Transportkosten!A1"/><Relationship Id="rId12" Type="http://schemas.openxmlformats.org/officeDocument/2006/relationships/image" Target="../media/image7.png"/><Relationship Id="rId17" Type="http://schemas.openxmlformats.org/officeDocument/2006/relationships/image" Target="../media/image12.svg"/><Relationship Id="rId2" Type="http://schemas.openxmlformats.org/officeDocument/2006/relationships/image" Target="../media/image1.png"/><Relationship Id="rId16" Type="http://schemas.openxmlformats.org/officeDocument/2006/relationships/image" Target="../media/image11.png"/><Relationship Id="rId1" Type="http://schemas.openxmlformats.org/officeDocument/2006/relationships/hyperlink" Target="#Instellingen!A1"/><Relationship Id="rId6" Type="http://schemas.openxmlformats.org/officeDocument/2006/relationships/hyperlink" Target="#Voertuigen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10.sv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hyperlink" Target="#'Bakwagen-aanhanger-koop'!A1"/><Relationship Id="rId1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36150</xdr:rowOff>
    </xdr:to>
    <xdr:pic>
      <xdr:nvPicPr>
        <xdr:cNvPr id="2" name="Graphic 1" descr="Thui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BC66F7-E3AF-4676-8C4C-D3B2423C7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0975" y="0"/>
          <a:ext cx="0" cy="417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142875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0631FAFF-38B9-4C9A-9756-B1B60575DCF6}"/>
            </a:ext>
          </a:extLst>
        </xdr:cNvPr>
        <xdr:cNvGrpSpPr/>
      </xdr:nvGrpSpPr>
      <xdr:grpSpPr>
        <a:xfrm>
          <a:off x="180975" y="0"/>
          <a:ext cx="0" cy="600075"/>
          <a:chOff x="609600" y="542925"/>
          <a:chExt cx="5238750" cy="542925"/>
        </a:xfrm>
      </xdr:grpSpPr>
      <xdr:sp macro="" textlink="">
        <xdr:nvSpPr>
          <xdr:cNvPr id="4" name="Tekstvak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BD388ED-FC6D-810B-2E3F-517B871340AD}"/>
              </a:ext>
            </a:extLst>
          </xdr:cNvPr>
          <xdr:cNvSpPr txBox="1"/>
        </xdr:nvSpPr>
        <xdr:spPr>
          <a:xfrm>
            <a:off x="609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Instellingen</a:t>
            </a:r>
          </a:p>
        </xdr:txBody>
      </xdr:sp>
      <xdr:pic>
        <xdr:nvPicPr>
          <xdr:cNvPr id="5" name="Graphic 4" descr="Instellinge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8A24FBC-01EC-4D15-94BD-D142513FA1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44925" y="542925"/>
            <a:ext cx="360000" cy="360000"/>
          </a:xfrm>
          <a:prstGeom prst="rect">
            <a:avLst/>
          </a:prstGeom>
        </xdr:spPr>
      </xdr:pic>
      <xdr:sp macro="" textlink="">
        <xdr:nvSpPr>
          <xdr:cNvPr id="6" name="Tekstvak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8464C09-FEED-2502-747F-A20750DF46D3}"/>
              </a:ext>
            </a:extLst>
          </xdr:cNvPr>
          <xdr:cNvSpPr txBox="1"/>
        </xdr:nvSpPr>
        <xdr:spPr>
          <a:xfrm>
            <a:off x="16573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Voertuigen</a:t>
            </a:r>
          </a:p>
        </xdr:txBody>
      </xdr:sp>
      <xdr:sp macro="" textlink="">
        <xdr:nvSpPr>
          <xdr:cNvPr id="7" name="Tekstvak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17D0E95-9D76-A163-2C07-AB7C74159F34}"/>
              </a:ext>
            </a:extLst>
          </xdr:cNvPr>
          <xdr:cNvSpPr txBox="1"/>
        </xdr:nvSpPr>
        <xdr:spPr>
          <a:xfrm>
            <a:off x="27051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Transportkosten</a:t>
            </a:r>
          </a:p>
        </xdr:txBody>
      </xdr:sp>
      <xdr:sp macro="" textlink="">
        <xdr:nvSpPr>
          <xdr:cNvPr id="8" name="Tekstvak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6A45170-03A2-039E-EFBE-D88DE1835AFD}"/>
              </a:ext>
            </a:extLst>
          </xdr:cNvPr>
          <xdr:cNvSpPr txBox="1"/>
        </xdr:nvSpPr>
        <xdr:spPr>
          <a:xfrm>
            <a:off x="37528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Rittenplanning</a:t>
            </a:r>
          </a:p>
        </xdr:txBody>
      </xdr:sp>
      <xdr:sp macro="" textlink="">
        <xdr:nvSpPr>
          <xdr:cNvPr id="9" name="Tekstvak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C2F7856-131B-B884-1FF2-03F81596655E}"/>
              </a:ext>
            </a:extLst>
          </xdr:cNvPr>
          <xdr:cNvSpPr txBox="1"/>
        </xdr:nvSpPr>
        <xdr:spPr>
          <a:xfrm>
            <a:off x="4800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Calc 1</a:t>
            </a:r>
          </a:p>
        </xdr:txBody>
      </xdr:sp>
      <xdr:pic>
        <xdr:nvPicPr>
          <xdr:cNvPr id="10" name="Graphic 9" descr="Vrachtwagen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4F425E3-BC5B-E214-F85C-B4557F0443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2011725" y="542925"/>
            <a:ext cx="360000" cy="360000"/>
          </a:xfrm>
          <a:prstGeom prst="rect">
            <a:avLst/>
          </a:prstGeom>
        </xdr:spPr>
      </xdr:pic>
      <xdr:pic>
        <xdr:nvPicPr>
          <xdr:cNvPr id="11" name="Graphic 10" descr="Rekenmachine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F40053C-5C23-1A10-E6A7-3E098FC05E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3"/>
              </a:ext>
            </a:extLst>
          </a:blip>
          <a:stretch>
            <a:fillRect/>
          </a:stretch>
        </xdr:blipFill>
        <xdr:spPr>
          <a:xfrm>
            <a:off x="3069000" y="552450"/>
            <a:ext cx="360000" cy="360000"/>
          </a:xfrm>
          <a:prstGeom prst="rect">
            <a:avLst/>
          </a:prstGeom>
        </xdr:spPr>
      </xdr:pic>
      <xdr:pic>
        <xdr:nvPicPr>
          <xdr:cNvPr id="12" name="Graphic 11" descr="Wiskunde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7D0D970-C5FB-F92C-360F-8F0301C0BD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5162550" y="552450"/>
            <a:ext cx="360000" cy="360000"/>
          </a:xfrm>
          <a:prstGeom prst="rect">
            <a:avLst/>
          </a:prstGeom>
        </xdr:spPr>
      </xdr:pic>
      <xdr:pic>
        <xdr:nvPicPr>
          <xdr:cNvPr id="13" name="Graphic 12" descr="Maandkalender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6818ADDF-6445-4221-8D9D-211F79F2B7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7"/>
              </a:ext>
            </a:extLst>
          </a:blip>
          <a:stretch>
            <a:fillRect/>
          </a:stretch>
        </xdr:blipFill>
        <xdr:spPr>
          <a:xfrm>
            <a:off x="4105275" y="542925"/>
            <a:ext cx="360000" cy="36000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838200</xdr:colOff>
      <xdr:row>1</xdr:row>
      <xdr:rowOff>133350</xdr:rowOff>
    </xdr:from>
    <xdr:to>
      <xdr:col>3</xdr:col>
      <xdr:colOff>838200</xdr:colOff>
      <xdr:row>8</xdr:row>
      <xdr:rowOff>76200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3F13615E-0FB2-4D4A-90B3-3B0A5C759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33350"/>
          <a:ext cx="2544674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36150</xdr:rowOff>
    </xdr:to>
    <xdr:pic>
      <xdr:nvPicPr>
        <xdr:cNvPr id="2" name="Graphic 1" descr="Thui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1CC7AE-ADE5-470B-8676-EFD8D33C3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0975" y="0"/>
          <a:ext cx="0" cy="493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29C950A2-9475-426C-AF96-6E1AC2A94C02}"/>
            </a:ext>
          </a:extLst>
        </xdr:cNvPr>
        <xdr:cNvGrpSpPr/>
      </xdr:nvGrpSpPr>
      <xdr:grpSpPr>
        <a:xfrm>
          <a:off x="180975" y="0"/>
          <a:ext cx="0" cy="600075"/>
          <a:chOff x="609600" y="542925"/>
          <a:chExt cx="5238750" cy="542925"/>
        </a:xfrm>
      </xdr:grpSpPr>
      <xdr:sp macro="" textlink="">
        <xdr:nvSpPr>
          <xdr:cNvPr id="4" name="Tekstvak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C2128B5-D444-31B6-1D7F-E84D3E8012EC}"/>
              </a:ext>
            </a:extLst>
          </xdr:cNvPr>
          <xdr:cNvSpPr txBox="1"/>
        </xdr:nvSpPr>
        <xdr:spPr>
          <a:xfrm>
            <a:off x="609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Instellingen</a:t>
            </a:r>
          </a:p>
        </xdr:txBody>
      </xdr:sp>
      <xdr:pic>
        <xdr:nvPicPr>
          <xdr:cNvPr id="5" name="Graphic 4" descr="Instellinge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A34C548-F4D9-66DF-5A6B-528749221D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44925" y="542925"/>
            <a:ext cx="360000" cy="360000"/>
          </a:xfrm>
          <a:prstGeom prst="rect">
            <a:avLst/>
          </a:prstGeom>
        </xdr:spPr>
      </xdr:pic>
      <xdr:sp macro="" textlink="">
        <xdr:nvSpPr>
          <xdr:cNvPr id="6" name="Tekstvak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516F7B4-6BC8-57B4-CCF4-EE4EF01EBB12}"/>
              </a:ext>
            </a:extLst>
          </xdr:cNvPr>
          <xdr:cNvSpPr txBox="1"/>
        </xdr:nvSpPr>
        <xdr:spPr>
          <a:xfrm>
            <a:off x="16573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Voertuigen</a:t>
            </a:r>
          </a:p>
        </xdr:txBody>
      </xdr:sp>
      <xdr:sp macro="" textlink="">
        <xdr:nvSpPr>
          <xdr:cNvPr id="7" name="Tekstvak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6C2332-D38B-E270-D179-9F6E4FBBC6AE}"/>
              </a:ext>
            </a:extLst>
          </xdr:cNvPr>
          <xdr:cNvSpPr txBox="1"/>
        </xdr:nvSpPr>
        <xdr:spPr>
          <a:xfrm>
            <a:off x="27051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Transportkosten</a:t>
            </a:r>
          </a:p>
        </xdr:txBody>
      </xdr:sp>
      <xdr:sp macro="" textlink="">
        <xdr:nvSpPr>
          <xdr:cNvPr id="8" name="Tekstvak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820B371-2A01-CD57-B256-554F02F22191}"/>
              </a:ext>
            </a:extLst>
          </xdr:cNvPr>
          <xdr:cNvSpPr txBox="1"/>
        </xdr:nvSpPr>
        <xdr:spPr>
          <a:xfrm>
            <a:off x="37528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Rittenplanning</a:t>
            </a:r>
          </a:p>
        </xdr:txBody>
      </xdr:sp>
      <xdr:sp macro="" textlink="">
        <xdr:nvSpPr>
          <xdr:cNvPr id="9" name="Tekstvak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F4BEFF5-6AF9-065B-F730-3D5E8337AA4E}"/>
              </a:ext>
            </a:extLst>
          </xdr:cNvPr>
          <xdr:cNvSpPr txBox="1"/>
        </xdr:nvSpPr>
        <xdr:spPr>
          <a:xfrm>
            <a:off x="4800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Calc 1</a:t>
            </a:r>
          </a:p>
        </xdr:txBody>
      </xdr:sp>
      <xdr:pic>
        <xdr:nvPicPr>
          <xdr:cNvPr id="10" name="Graphic 9" descr="Vrachtwagen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0D98B1E-1B36-766F-3640-9040689B1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2011725" y="542925"/>
            <a:ext cx="360000" cy="360000"/>
          </a:xfrm>
          <a:prstGeom prst="rect">
            <a:avLst/>
          </a:prstGeom>
        </xdr:spPr>
      </xdr:pic>
      <xdr:pic>
        <xdr:nvPicPr>
          <xdr:cNvPr id="11" name="Graphic 10" descr="Rekenmachine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8D7E22B-67E6-6458-CE2E-C988CD077C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3"/>
              </a:ext>
            </a:extLst>
          </a:blip>
          <a:stretch>
            <a:fillRect/>
          </a:stretch>
        </xdr:blipFill>
        <xdr:spPr>
          <a:xfrm>
            <a:off x="3069000" y="552450"/>
            <a:ext cx="360000" cy="360000"/>
          </a:xfrm>
          <a:prstGeom prst="rect">
            <a:avLst/>
          </a:prstGeom>
        </xdr:spPr>
      </xdr:pic>
      <xdr:pic>
        <xdr:nvPicPr>
          <xdr:cNvPr id="12" name="Graphic 11" descr="Wiskunde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A51B2F3-8198-1B43-08D4-2CEED72280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5162550" y="552450"/>
            <a:ext cx="360000" cy="360000"/>
          </a:xfrm>
          <a:prstGeom prst="rect">
            <a:avLst/>
          </a:prstGeom>
        </xdr:spPr>
      </xdr:pic>
      <xdr:pic>
        <xdr:nvPicPr>
          <xdr:cNvPr id="13" name="Graphic 12" descr="Maandkalender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4865F0D5-5ED1-8B17-AA16-8A5804F106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7"/>
              </a:ext>
            </a:extLst>
          </a:blip>
          <a:stretch>
            <a:fillRect/>
          </a:stretch>
        </xdr:blipFill>
        <xdr:spPr>
          <a:xfrm>
            <a:off x="4105275" y="542925"/>
            <a:ext cx="360000" cy="36000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838200</xdr:colOff>
      <xdr:row>0</xdr:row>
      <xdr:rowOff>0</xdr:rowOff>
    </xdr:from>
    <xdr:to>
      <xdr:col>3</xdr:col>
      <xdr:colOff>838200</xdr:colOff>
      <xdr:row>6</xdr:row>
      <xdr:rowOff>142875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A984AFC7-CD9F-498D-8693-32620AEA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133350"/>
          <a:ext cx="0" cy="1362075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6</xdr:row>
      <xdr:rowOff>57150</xdr:rowOff>
    </xdr:from>
    <xdr:to>
      <xdr:col>3</xdr:col>
      <xdr:colOff>1371600</xdr:colOff>
      <xdr:row>7</xdr:row>
      <xdr:rowOff>57150</xdr:rowOff>
    </xdr:to>
    <xdr:sp macro="" textlink="">
      <xdr:nvSpPr>
        <xdr:cNvPr id="15" name="Pijl: rechts 14">
          <a:extLst>
            <a:ext uri="{FF2B5EF4-FFF2-40B4-BE49-F238E27FC236}">
              <a16:creationId xmlns:a16="http://schemas.microsoft.com/office/drawing/2014/main" id="{ECEC0E6B-3A8A-4166-ABF1-A75290618F66}"/>
            </a:ext>
          </a:extLst>
        </xdr:cNvPr>
        <xdr:cNvSpPr/>
      </xdr:nvSpPr>
      <xdr:spPr>
        <a:xfrm>
          <a:off x="3743325" y="1276350"/>
          <a:ext cx="1000125" cy="1905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36150</xdr:rowOff>
    </xdr:to>
    <xdr:pic>
      <xdr:nvPicPr>
        <xdr:cNvPr id="2" name="Graphic 1" descr="Thui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A79CFC-D7B3-41F1-ACC5-3584026AA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0975" y="0"/>
          <a:ext cx="0" cy="493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39B4B193-CC94-4F39-9BE0-F4DE6313F5A1}"/>
            </a:ext>
          </a:extLst>
        </xdr:cNvPr>
        <xdr:cNvGrpSpPr/>
      </xdr:nvGrpSpPr>
      <xdr:grpSpPr>
        <a:xfrm>
          <a:off x="180975" y="0"/>
          <a:ext cx="0" cy="600075"/>
          <a:chOff x="609600" y="542925"/>
          <a:chExt cx="5238750" cy="542925"/>
        </a:xfrm>
      </xdr:grpSpPr>
      <xdr:sp macro="" textlink="">
        <xdr:nvSpPr>
          <xdr:cNvPr id="4" name="Tekstvak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EF3E0A7-E52F-89E6-5284-D012D8F57A11}"/>
              </a:ext>
            </a:extLst>
          </xdr:cNvPr>
          <xdr:cNvSpPr txBox="1"/>
        </xdr:nvSpPr>
        <xdr:spPr>
          <a:xfrm>
            <a:off x="609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Instellingen</a:t>
            </a:r>
          </a:p>
        </xdr:txBody>
      </xdr:sp>
      <xdr:pic>
        <xdr:nvPicPr>
          <xdr:cNvPr id="5" name="Graphic 4" descr="Instellinge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FACD028-D4AB-7CD7-979F-4D3CF144A7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44925" y="542925"/>
            <a:ext cx="360000" cy="360000"/>
          </a:xfrm>
          <a:prstGeom prst="rect">
            <a:avLst/>
          </a:prstGeom>
        </xdr:spPr>
      </xdr:pic>
      <xdr:sp macro="" textlink="">
        <xdr:nvSpPr>
          <xdr:cNvPr id="6" name="Tekstvak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75D6556F-B67C-B76C-0DF5-39B7E7A7C374}"/>
              </a:ext>
            </a:extLst>
          </xdr:cNvPr>
          <xdr:cNvSpPr txBox="1"/>
        </xdr:nvSpPr>
        <xdr:spPr>
          <a:xfrm>
            <a:off x="16573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Voertuigen</a:t>
            </a:r>
          </a:p>
        </xdr:txBody>
      </xdr:sp>
      <xdr:sp macro="" textlink="">
        <xdr:nvSpPr>
          <xdr:cNvPr id="7" name="Tekstvak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64B11C5-8D4E-FAEB-2010-FF80DE3B4503}"/>
              </a:ext>
            </a:extLst>
          </xdr:cNvPr>
          <xdr:cNvSpPr txBox="1"/>
        </xdr:nvSpPr>
        <xdr:spPr>
          <a:xfrm>
            <a:off x="27051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Transportkosten</a:t>
            </a:r>
          </a:p>
        </xdr:txBody>
      </xdr:sp>
      <xdr:sp macro="" textlink="">
        <xdr:nvSpPr>
          <xdr:cNvPr id="8" name="Tekstvak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F3CECF8-BC1E-0F22-FC73-E876285E25C6}"/>
              </a:ext>
            </a:extLst>
          </xdr:cNvPr>
          <xdr:cNvSpPr txBox="1"/>
        </xdr:nvSpPr>
        <xdr:spPr>
          <a:xfrm>
            <a:off x="37528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Rittenplanning</a:t>
            </a:r>
          </a:p>
        </xdr:txBody>
      </xdr:sp>
      <xdr:sp macro="" textlink="">
        <xdr:nvSpPr>
          <xdr:cNvPr id="9" name="Tekstvak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C8A07CD-49B7-6B09-F546-E150F9F8C689}"/>
              </a:ext>
            </a:extLst>
          </xdr:cNvPr>
          <xdr:cNvSpPr txBox="1"/>
        </xdr:nvSpPr>
        <xdr:spPr>
          <a:xfrm>
            <a:off x="4800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Calc 1</a:t>
            </a:r>
          </a:p>
        </xdr:txBody>
      </xdr:sp>
      <xdr:pic>
        <xdr:nvPicPr>
          <xdr:cNvPr id="10" name="Graphic 9" descr="Vrachtwagen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7F5873F8-B0E3-50C9-52F7-69FAF5E728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2011725" y="542925"/>
            <a:ext cx="360000" cy="360000"/>
          </a:xfrm>
          <a:prstGeom prst="rect">
            <a:avLst/>
          </a:prstGeom>
        </xdr:spPr>
      </xdr:pic>
      <xdr:pic>
        <xdr:nvPicPr>
          <xdr:cNvPr id="11" name="Graphic 10" descr="Rekenmachine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D4D05A-09E6-04CD-160D-F17F41D2B2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3"/>
              </a:ext>
            </a:extLst>
          </a:blip>
          <a:stretch>
            <a:fillRect/>
          </a:stretch>
        </xdr:blipFill>
        <xdr:spPr>
          <a:xfrm>
            <a:off x="3069000" y="552450"/>
            <a:ext cx="360000" cy="360000"/>
          </a:xfrm>
          <a:prstGeom prst="rect">
            <a:avLst/>
          </a:prstGeom>
        </xdr:spPr>
      </xdr:pic>
      <xdr:pic>
        <xdr:nvPicPr>
          <xdr:cNvPr id="12" name="Graphic 11" descr="Wiskunde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F86A0F0-F0AC-3A52-B26E-6126DB8B33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5162550" y="552450"/>
            <a:ext cx="360000" cy="360000"/>
          </a:xfrm>
          <a:prstGeom prst="rect">
            <a:avLst/>
          </a:prstGeom>
        </xdr:spPr>
      </xdr:pic>
      <xdr:pic>
        <xdr:nvPicPr>
          <xdr:cNvPr id="13" name="Graphic 12" descr="Maandkalender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142D030-DEB3-D5BB-B1A7-DCD089BD63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7"/>
              </a:ext>
            </a:extLst>
          </a:blip>
          <a:stretch>
            <a:fillRect/>
          </a:stretch>
        </xdr:blipFill>
        <xdr:spPr>
          <a:xfrm>
            <a:off x="4105275" y="542925"/>
            <a:ext cx="360000" cy="36000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838200</xdr:colOff>
      <xdr:row>0</xdr:row>
      <xdr:rowOff>0</xdr:rowOff>
    </xdr:from>
    <xdr:to>
      <xdr:col>3</xdr:col>
      <xdr:colOff>838200</xdr:colOff>
      <xdr:row>6</xdr:row>
      <xdr:rowOff>142875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F43BE4F9-F216-4368-A23F-E9512A93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0"/>
          <a:ext cx="0" cy="1362075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6</xdr:row>
      <xdr:rowOff>57150</xdr:rowOff>
    </xdr:from>
    <xdr:to>
      <xdr:col>3</xdr:col>
      <xdr:colOff>1371600</xdr:colOff>
      <xdr:row>7</xdr:row>
      <xdr:rowOff>57150</xdr:rowOff>
    </xdr:to>
    <xdr:sp macro="" textlink="">
      <xdr:nvSpPr>
        <xdr:cNvPr id="15" name="Pijl: rechts 14">
          <a:extLst>
            <a:ext uri="{FF2B5EF4-FFF2-40B4-BE49-F238E27FC236}">
              <a16:creationId xmlns:a16="http://schemas.microsoft.com/office/drawing/2014/main" id="{0589D91B-CFAC-4D52-B493-A88F1413D21E}"/>
            </a:ext>
          </a:extLst>
        </xdr:cNvPr>
        <xdr:cNvSpPr/>
      </xdr:nvSpPr>
      <xdr:spPr>
        <a:xfrm>
          <a:off x="4781550" y="1276350"/>
          <a:ext cx="1000125" cy="1905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4</xdr:row>
      <xdr:rowOff>112350</xdr:rowOff>
    </xdr:to>
    <xdr:pic>
      <xdr:nvPicPr>
        <xdr:cNvPr id="2" name="Graphic 1" descr="Thui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5B3B7-96C7-4931-901E-0317CAC99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0975" y="0"/>
          <a:ext cx="0" cy="493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5</xdr:row>
      <xdr:rowOff>28575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D053F8B4-9462-4555-B663-C5BF42955FDB}"/>
            </a:ext>
          </a:extLst>
        </xdr:cNvPr>
        <xdr:cNvGrpSpPr/>
      </xdr:nvGrpSpPr>
      <xdr:grpSpPr>
        <a:xfrm>
          <a:off x="180975" y="0"/>
          <a:ext cx="0" cy="600075"/>
          <a:chOff x="609600" y="542925"/>
          <a:chExt cx="5238750" cy="542925"/>
        </a:xfrm>
      </xdr:grpSpPr>
      <xdr:sp macro="" textlink="">
        <xdr:nvSpPr>
          <xdr:cNvPr id="4" name="Tekstvak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832000B-96CA-A694-402C-158D0BC4D884}"/>
              </a:ext>
            </a:extLst>
          </xdr:cNvPr>
          <xdr:cNvSpPr txBox="1"/>
        </xdr:nvSpPr>
        <xdr:spPr>
          <a:xfrm>
            <a:off x="609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Instellingen</a:t>
            </a:r>
          </a:p>
        </xdr:txBody>
      </xdr:sp>
      <xdr:pic>
        <xdr:nvPicPr>
          <xdr:cNvPr id="5" name="Graphic 4" descr="Instellingen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BE1DD0D-5A50-0216-4176-F1DB60B5E0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44925" y="542925"/>
            <a:ext cx="360000" cy="360000"/>
          </a:xfrm>
          <a:prstGeom prst="rect">
            <a:avLst/>
          </a:prstGeom>
        </xdr:spPr>
      </xdr:pic>
      <xdr:sp macro="" textlink="">
        <xdr:nvSpPr>
          <xdr:cNvPr id="6" name="Tekstvak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9F13DF4-E78D-C41B-60C6-7BDC6C603B37}"/>
              </a:ext>
            </a:extLst>
          </xdr:cNvPr>
          <xdr:cNvSpPr txBox="1"/>
        </xdr:nvSpPr>
        <xdr:spPr>
          <a:xfrm>
            <a:off x="16573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Voertuigen</a:t>
            </a:r>
          </a:p>
        </xdr:txBody>
      </xdr:sp>
      <xdr:sp macro="" textlink="">
        <xdr:nvSpPr>
          <xdr:cNvPr id="7" name="Tekstvak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C16A07E-75C7-32EC-94B3-F9EA06451633}"/>
              </a:ext>
            </a:extLst>
          </xdr:cNvPr>
          <xdr:cNvSpPr txBox="1"/>
        </xdr:nvSpPr>
        <xdr:spPr>
          <a:xfrm>
            <a:off x="27051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Transportkosten</a:t>
            </a:r>
          </a:p>
        </xdr:txBody>
      </xdr:sp>
      <xdr:sp macro="" textlink="">
        <xdr:nvSpPr>
          <xdr:cNvPr id="8" name="Tekstvak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96D5F988-680B-771B-BA7C-DF1A0E254CCB}"/>
              </a:ext>
            </a:extLst>
          </xdr:cNvPr>
          <xdr:cNvSpPr txBox="1"/>
        </xdr:nvSpPr>
        <xdr:spPr>
          <a:xfrm>
            <a:off x="375285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Rittenplanning</a:t>
            </a:r>
          </a:p>
        </xdr:txBody>
      </xdr:sp>
      <xdr:sp macro="" textlink="">
        <xdr:nvSpPr>
          <xdr:cNvPr id="9" name="Tekstvak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59B4AB0-B89A-7A11-FC15-EBA6E2E825FA}"/>
              </a:ext>
            </a:extLst>
          </xdr:cNvPr>
          <xdr:cNvSpPr txBox="1"/>
        </xdr:nvSpPr>
        <xdr:spPr>
          <a:xfrm>
            <a:off x="4800600" y="542925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Calc 1</a:t>
            </a:r>
          </a:p>
        </xdr:txBody>
      </xdr:sp>
      <xdr:pic>
        <xdr:nvPicPr>
          <xdr:cNvPr id="10" name="Graphic 9" descr="Vrachtwagen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A712196-26C3-D51C-B659-E3807CA338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2011725" y="542925"/>
            <a:ext cx="360000" cy="360000"/>
          </a:xfrm>
          <a:prstGeom prst="rect">
            <a:avLst/>
          </a:prstGeom>
        </xdr:spPr>
      </xdr:pic>
      <xdr:pic>
        <xdr:nvPicPr>
          <xdr:cNvPr id="11" name="Graphic 10" descr="Rekenmachine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2E18EBA-3607-1ECD-53EA-2EC5CB8A9D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3"/>
              </a:ext>
            </a:extLst>
          </a:blip>
          <a:stretch>
            <a:fillRect/>
          </a:stretch>
        </xdr:blipFill>
        <xdr:spPr>
          <a:xfrm>
            <a:off x="3069000" y="552450"/>
            <a:ext cx="360000" cy="360000"/>
          </a:xfrm>
          <a:prstGeom prst="rect">
            <a:avLst/>
          </a:prstGeom>
        </xdr:spPr>
      </xdr:pic>
      <xdr:pic>
        <xdr:nvPicPr>
          <xdr:cNvPr id="12" name="Graphic 11" descr="Wiskunde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7444C6F-F6F8-25A0-EFE8-8ECE197FBD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5162550" y="552450"/>
            <a:ext cx="360000" cy="360000"/>
          </a:xfrm>
          <a:prstGeom prst="rect">
            <a:avLst/>
          </a:prstGeom>
        </xdr:spPr>
      </xdr:pic>
      <xdr:pic>
        <xdr:nvPicPr>
          <xdr:cNvPr id="13" name="Graphic 12" descr="Maandkalender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A78DFCB3-461A-A264-B19F-924FF68639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7"/>
              </a:ext>
            </a:extLst>
          </a:blip>
          <a:stretch>
            <a:fillRect/>
          </a:stretch>
        </xdr:blipFill>
        <xdr:spPr>
          <a:xfrm>
            <a:off x="4105275" y="542925"/>
            <a:ext cx="360000" cy="360000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838200</xdr:colOff>
      <xdr:row>0</xdr:row>
      <xdr:rowOff>0</xdr:rowOff>
    </xdr:from>
    <xdr:to>
      <xdr:col>3</xdr:col>
      <xdr:colOff>838200</xdr:colOff>
      <xdr:row>9</xdr:row>
      <xdr:rowOff>28575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73DF23BD-51BB-41D2-8260-A3BCA9949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0"/>
          <a:ext cx="0" cy="1362075"/>
        </a:xfrm>
        <a:prstGeom prst="rect">
          <a:avLst/>
        </a:prstGeom>
      </xdr:spPr>
    </xdr:pic>
    <xdr:clientData/>
  </xdr:twoCellAnchor>
  <xdr:twoCellAnchor>
    <xdr:from>
      <xdr:col>5</xdr:col>
      <xdr:colOff>800100</xdr:colOff>
      <xdr:row>9</xdr:row>
      <xdr:rowOff>9525</xdr:rowOff>
    </xdr:from>
    <xdr:to>
      <xdr:col>5</xdr:col>
      <xdr:colOff>923925</xdr:colOff>
      <xdr:row>12</xdr:row>
      <xdr:rowOff>38100</xdr:rowOff>
    </xdr:to>
    <xdr:sp macro="" textlink="">
      <xdr:nvSpPr>
        <xdr:cNvPr id="16" name="Pijl: omlaag 15">
          <a:extLst>
            <a:ext uri="{FF2B5EF4-FFF2-40B4-BE49-F238E27FC236}">
              <a16:creationId xmlns:a16="http://schemas.microsoft.com/office/drawing/2014/main" id="{141A41B1-15EF-916A-2837-8FAA380D5039}"/>
            </a:ext>
          </a:extLst>
        </xdr:cNvPr>
        <xdr:cNvSpPr/>
      </xdr:nvSpPr>
      <xdr:spPr>
        <a:xfrm>
          <a:off x="7162800" y="1343025"/>
          <a:ext cx="123825" cy="60007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L" sz="1100"/>
        </a:p>
      </xdr:txBody>
    </xdr:sp>
    <xdr:clientData/>
  </xdr:twoCellAnchor>
  <xdr:twoCellAnchor>
    <xdr:from>
      <xdr:col>8</xdr:col>
      <xdr:colOff>390525</xdr:colOff>
      <xdr:row>9</xdr:row>
      <xdr:rowOff>9525</xdr:rowOff>
    </xdr:from>
    <xdr:to>
      <xdr:col>8</xdr:col>
      <xdr:colOff>514350</xdr:colOff>
      <xdr:row>12</xdr:row>
      <xdr:rowOff>38100</xdr:rowOff>
    </xdr:to>
    <xdr:sp macro="" textlink="">
      <xdr:nvSpPr>
        <xdr:cNvPr id="15" name="Pijl: omlaag 14">
          <a:extLst>
            <a:ext uri="{FF2B5EF4-FFF2-40B4-BE49-F238E27FC236}">
              <a16:creationId xmlns:a16="http://schemas.microsoft.com/office/drawing/2014/main" id="{FCE7B123-BB7E-4DBB-9CB1-51543F95B2DE}"/>
            </a:ext>
          </a:extLst>
        </xdr:cNvPr>
        <xdr:cNvSpPr/>
      </xdr:nvSpPr>
      <xdr:spPr>
        <a:xfrm>
          <a:off x="10972800" y="1343025"/>
          <a:ext cx="123825" cy="60007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2</xdr:col>
      <xdr:colOff>428625</xdr:colOff>
      <xdr:row>7</xdr:row>
      <xdr:rowOff>117109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4999496-4FD0-46C7-B5C1-9D4BCEB5A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38125"/>
          <a:ext cx="2419350" cy="1212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2</xdr:col>
      <xdr:colOff>428625</xdr:colOff>
      <xdr:row>7</xdr:row>
      <xdr:rowOff>117109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4554E7B-BC4D-4284-8A0F-CC089CCAC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38125"/>
          <a:ext cx="2419350" cy="1212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69E5C-4D35-41B5-8076-91D0B87671FD}">
  <dimension ref="B1:E49"/>
  <sheetViews>
    <sheetView showGridLines="0" tabSelected="1" topLeftCell="A2" workbookViewId="0">
      <selection activeCell="D37" sqref="D37"/>
    </sheetView>
  </sheetViews>
  <sheetFormatPr defaultColWidth="9.140625" defaultRowHeight="15" x14ac:dyDescent="0.25"/>
  <cols>
    <col min="1" max="1" width="2.7109375" customWidth="1"/>
    <col min="2" max="2" width="26.85546875" customWidth="1"/>
    <col min="3" max="3" width="33.85546875" bestFit="1" customWidth="1"/>
    <col min="4" max="4" width="57" customWidth="1"/>
    <col min="5" max="5" width="8.7109375" style="16" customWidth="1"/>
    <col min="6" max="6" width="12.85546875" customWidth="1"/>
    <col min="7" max="11" width="9.140625" customWidth="1"/>
  </cols>
  <sheetData>
    <row r="1" spans="2:3" hidden="1" x14ac:dyDescent="0.25"/>
    <row r="2" spans="2:3" ht="15" customHeight="1" x14ac:dyDescent="0.25"/>
    <row r="3" spans="2:3" ht="21" x14ac:dyDescent="0.35">
      <c r="B3" s="42" t="s">
        <v>35</v>
      </c>
    </row>
    <row r="5" spans="2:3" ht="15.75" x14ac:dyDescent="0.25">
      <c r="B5" s="43" t="s">
        <v>36</v>
      </c>
    </row>
    <row r="7" spans="2:3" x14ac:dyDescent="0.25">
      <c r="B7" s="44" t="s">
        <v>37</v>
      </c>
      <c r="C7" s="45" t="s">
        <v>38</v>
      </c>
    </row>
    <row r="8" spans="2:3" x14ac:dyDescent="0.25">
      <c r="B8" s="46" t="s">
        <v>39</v>
      </c>
      <c r="C8" s="47" t="s">
        <v>98</v>
      </c>
    </row>
    <row r="9" spans="2:3" x14ac:dyDescent="0.25">
      <c r="B9" s="46" t="s">
        <v>40</v>
      </c>
      <c r="C9" s="48" t="s">
        <v>78</v>
      </c>
    </row>
    <row r="10" spans="2:3" x14ac:dyDescent="0.25">
      <c r="B10" s="46" t="s">
        <v>41</v>
      </c>
      <c r="C10" s="49" t="s">
        <v>190</v>
      </c>
    </row>
    <row r="11" spans="2:3" x14ac:dyDescent="0.25">
      <c r="B11" s="50" t="s">
        <v>42</v>
      </c>
      <c r="C11" s="51">
        <v>2</v>
      </c>
    </row>
    <row r="12" spans="2:3" x14ac:dyDescent="0.25">
      <c r="B12" s="50" t="s">
        <v>43</v>
      </c>
      <c r="C12" s="51">
        <v>8</v>
      </c>
    </row>
    <row r="13" spans="2:3" x14ac:dyDescent="0.25">
      <c r="B13" s="52" t="s">
        <v>44</v>
      </c>
    </row>
    <row r="14" spans="2:3" ht="15.75" x14ac:dyDescent="0.25">
      <c r="B14" s="43" t="s">
        <v>79</v>
      </c>
    </row>
    <row r="16" spans="2:3" x14ac:dyDescent="0.25">
      <c r="B16" s="44" t="s">
        <v>37</v>
      </c>
      <c r="C16" s="45" t="s">
        <v>38</v>
      </c>
    </row>
    <row r="17" spans="2:5" x14ac:dyDescent="0.25">
      <c r="B17" s="137" t="s">
        <v>45</v>
      </c>
      <c r="C17" s="138" t="s">
        <v>46</v>
      </c>
    </row>
    <row r="18" spans="2:5" x14ac:dyDescent="0.25">
      <c r="B18" s="139" t="s">
        <v>47</v>
      </c>
      <c r="C18" s="140" t="s">
        <v>48</v>
      </c>
    </row>
    <row r="19" spans="2:5" x14ac:dyDescent="0.25">
      <c r="B19" s="141" t="s">
        <v>49</v>
      </c>
      <c r="C19" s="142" t="s">
        <v>50</v>
      </c>
    </row>
    <row r="20" spans="2:5" x14ac:dyDescent="0.25">
      <c r="B20" s="52"/>
    </row>
    <row r="21" spans="2:5" ht="15.75" x14ac:dyDescent="0.25">
      <c r="B21" s="43" t="s">
        <v>51</v>
      </c>
    </row>
    <row r="23" spans="2:5" x14ac:dyDescent="0.25">
      <c r="B23" s="53" t="s">
        <v>37</v>
      </c>
      <c r="C23" s="54" t="s">
        <v>52</v>
      </c>
      <c r="D23" s="55" t="s">
        <v>53</v>
      </c>
      <c r="E23" s="56" t="s">
        <v>38</v>
      </c>
    </row>
    <row r="24" spans="2:5" x14ac:dyDescent="0.25">
      <c r="B24" s="57" t="s">
        <v>28</v>
      </c>
      <c r="C24" s="58" t="s">
        <v>54</v>
      </c>
      <c r="D24" s="59" t="s">
        <v>129</v>
      </c>
      <c r="E24" s="60" t="s">
        <v>55</v>
      </c>
    </row>
    <row r="25" spans="2:5" ht="15.75" x14ac:dyDescent="0.25">
      <c r="B25" s="57" t="s">
        <v>30</v>
      </c>
      <c r="C25" s="58" t="s">
        <v>128</v>
      </c>
      <c r="D25" s="61" t="s">
        <v>56</v>
      </c>
      <c r="E25" s="62" t="s">
        <v>57</v>
      </c>
    </row>
    <row r="26" spans="2:5" x14ac:dyDescent="0.25">
      <c r="B26" s="57" t="s">
        <v>32</v>
      </c>
      <c r="C26" s="58">
        <v>41</v>
      </c>
      <c r="D26" s="63" t="s">
        <v>120</v>
      </c>
      <c r="E26" s="62" t="s">
        <v>58</v>
      </c>
    </row>
    <row r="27" spans="2:5" x14ac:dyDescent="0.25">
      <c r="B27" s="57" t="s">
        <v>59</v>
      </c>
      <c r="C27" s="58" t="s">
        <v>119</v>
      </c>
      <c r="D27" s="63" t="s">
        <v>121</v>
      </c>
      <c r="E27" s="64" t="s">
        <v>58</v>
      </c>
    </row>
    <row r="28" spans="2:5" x14ac:dyDescent="0.25">
      <c r="B28" s="57" t="s">
        <v>60</v>
      </c>
      <c r="C28" s="58" t="s">
        <v>61</v>
      </c>
      <c r="D28" s="63" t="s">
        <v>122</v>
      </c>
      <c r="E28" s="64" t="s">
        <v>58</v>
      </c>
    </row>
    <row r="29" spans="2:5" x14ac:dyDescent="0.25">
      <c r="B29" s="57" t="s">
        <v>62</v>
      </c>
      <c r="C29" s="58">
        <v>85</v>
      </c>
      <c r="D29" s="63" t="s">
        <v>123</v>
      </c>
      <c r="E29" s="64" t="s">
        <v>58</v>
      </c>
    </row>
    <row r="30" spans="2:5" x14ac:dyDescent="0.25">
      <c r="B30" s="57" t="s">
        <v>63</v>
      </c>
      <c r="C30" s="58">
        <v>80</v>
      </c>
      <c r="D30" s="63" t="s">
        <v>124</v>
      </c>
      <c r="E30" s="64" t="s">
        <v>58</v>
      </c>
    </row>
    <row r="31" spans="2:5" x14ac:dyDescent="0.25">
      <c r="B31" s="57" t="s">
        <v>64</v>
      </c>
      <c r="C31" s="65">
        <v>82</v>
      </c>
      <c r="D31" s="66" t="s">
        <v>125</v>
      </c>
      <c r="E31" s="64" t="s">
        <v>58</v>
      </c>
    </row>
    <row r="32" spans="2:5" x14ac:dyDescent="0.25">
      <c r="B32" s="67" t="s">
        <v>65</v>
      </c>
      <c r="C32" s="68">
        <v>82</v>
      </c>
      <c r="D32" s="66" t="s">
        <v>126</v>
      </c>
      <c r="E32" s="64" t="s">
        <v>58</v>
      </c>
    </row>
    <row r="33" spans="2:5" x14ac:dyDescent="0.25">
      <c r="B33" s="67" t="s">
        <v>80</v>
      </c>
      <c r="C33" s="68">
        <v>88</v>
      </c>
      <c r="D33" s="66" t="s">
        <v>127</v>
      </c>
      <c r="E33" s="64" t="s">
        <v>58</v>
      </c>
    </row>
    <row r="35" spans="2:5" x14ac:dyDescent="0.25">
      <c r="B35" s="69" t="s">
        <v>52</v>
      </c>
      <c r="C35" s="55" t="s">
        <v>67</v>
      </c>
    </row>
    <row r="36" spans="2:5" x14ac:dyDescent="0.25">
      <c r="B36" s="70" t="s">
        <v>68</v>
      </c>
      <c r="C36" s="59">
        <v>80</v>
      </c>
    </row>
    <row r="37" spans="2:5" x14ac:dyDescent="0.25">
      <c r="B37" s="70" t="s">
        <v>69</v>
      </c>
      <c r="C37" s="59">
        <v>82</v>
      </c>
    </row>
    <row r="38" spans="2:5" x14ac:dyDescent="0.25">
      <c r="B38" s="70" t="s">
        <v>70</v>
      </c>
      <c r="C38" s="59">
        <v>85</v>
      </c>
    </row>
    <row r="39" spans="2:5" x14ac:dyDescent="0.25">
      <c r="B39" s="70" t="s">
        <v>66</v>
      </c>
      <c r="C39" s="59">
        <v>88</v>
      </c>
    </row>
    <row r="40" spans="2:5" x14ac:dyDescent="0.25">
      <c r="B40" s="70" t="s">
        <v>71</v>
      </c>
      <c r="C40" s="59" t="s">
        <v>61</v>
      </c>
    </row>
    <row r="41" spans="2:5" x14ac:dyDescent="0.25">
      <c r="B41" s="70" t="s">
        <v>72</v>
      </c>
      <c r="C41" s="59">
        <v>40</v>
      </c>
    </row>
    <row r="42" spans="2:5" x14ac:dyDescent="0.25">
      <c r="B42" s="70" t="s">
        <v>32</v>
      </c>
      <c r="C42" s="59">
        <v>41</v>
      </c>
    </row>
    <row r="43" spans="2:5" x14ac:dyDescent="0.25">
      <c r="B43" s="70" t="s">
        <v>30</v>
      </c>
      <c r="C43" s="59">
        <v>42</v>
      </c>
    </row>
    <row r="44" spans="2:5" x14ac:dyDescent="0.25">
      <c r="B44" s="70" t="s">
        <v>73</v>
      </c>
      <c r="C44" s="59">
        <v>43</v>
      </c>
    </row>
    <row r="45" spans="2:5" x14ac:dyDescent="0.25">
      <c r="B45" s="70" t="s">
        <v>74</v>
      </c>
      <c r="C45" s="59">
        <v>44</v>
      </c>
    </row>
    <row r="46" spans="2:5" x14ac:dyDescent="0.25">
      <c r="B46" s="71" t="s">
        <v>75</v>
      </c>
      <c r="C46" s="59">
        <v>45</v>
      </c>
    </row>
    <row r="47" spans="2:5" x14ac:dyDescent="0.25">
      <c r="B47" s="72" t="s">
        <v>28</v>
      </c>
      <c r="C47" s="65">
        <v>46</v>
      </c>
    </row>
    <row r="48" spans="2:5" x14ac:dyDescent="0.25">
      <c r="B48" s="72" t="s">
        <v>76</v>
      </c>
      <c r="C48" s="65">
        <v>47</v>
      </c>
    </row>
    <row r="49" spans="2:3" x14ac:dyDescent="0.25">
      <c r="B49" s="72" t="s">
        <v>77</v>
      </c>
      <c r="C49" s="65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7B7A-B160-43C3-ABBC-B6FF13457D4A}">
  <dimension ref="B1:F26"/>
  <sheetViews>
    <sheetView showGridLines="0" workbookViewId="0">
      <selection activeCell="F16" sqref="F16"/>
    </sheetView>
  </sheetViews>
  <sheetFormatPr defaultColWidth="9.140625" defaultRowHeight="15" customHeight="1" x14ac:dyDescent="0.25"/>
  <cols>
    <col min="1" max="1" width="2.7109375" customWidth="1"/>
    <col min="2" max="2" width="29.7109375" customWidth="1"/>
    <col min="3" max="3" width="33.7109375" customWidth="1"/>
    <col min="4" max="4" width="29.140625" customWidth="1"/>
    <col min="5" max="5" width="29.7109375" style="16" customWidth="1"/>
    <col min="6" max="6" width="33.7109375" customWidth="1"/>
    <col min="7" max="11" width="9.140625" customWidth="1"/>
  </cols>
  <sheetData>
    <row r="1" spans="2:6" x14ac:dyDescent="0.25"/>
    <row r="2" spans="2:6" ht="21" x14ac:dyDescent="0.35">
      <c r="B2" s="42" t="s">
        <v>130</v>
      </c>
      <c r="C2" s="143" t="s">
        <v>151</v>
      </c>
      <c r="D2" s="75"/>
      <c r="E2" s="143" t="s">
        <v>150</v>
      </c>
    </row>
    <row r="4" spans="2:6" ht="15" customHeight="1" x14ac:dyDescent="0.25">
      <c r="B4" s="144" t="s">
        <v>131</v>
      </c>
      <c r="C4" s="145"/>
      <c r="E4" s="146" t="s">
        <v>26</v>
      </c>
      <c r="F4" s="147"/>
    </row>
    <row r="5" spans="2:6" ht="15" customHeight="1" x14ac:dyDescent="0.25">
      <c r="B5" s="148" t="s">
        <v>132</v>
      </c>
      <c r="C5" s="165">
        <v>125000</v>
      </c>
      <c r="E5" s="149" t="s">
        <v>83</v>
      </c>
      <c r="F5" s="150">
        <f>+C5</f>
        <v>125000</v>
      </c>
    </row>
    <row r="6" spans="2:6" ht="15" customHeight="1" x14ac:dyDescent="0.25">
      <c r="B6" s="148" t="s">
        <v>133</v>
      </c>
      <c r="C6" s="165">
        <v>23500</v>
      </c>
      <c r="E6" s="149" t="s">
        <v>82</v>
      </c>
      <c r="F6" s="150">
        <f>+C6</f>
        <v>23500</v>
      </c>
    </row>
    <row r="7" spans="2:6" ht="15" customHeight="1" x14ac:dyDescent="0.25">
      <c r="B7" s="148" t="s">
        <v>134</v>
      </c>
      <c r="C7" s="165">
        <v>2000</v>
      </c>
      <c r="E7" s="149" t="s">
        <v>81</v>
      </c>
      <c r="F7" s="150">
        <f>+C7</f>
        <v>2000</v>
      </c>
    </row>
    <row r="8" spans="2:6" ht="15" customHeight="1" x14ac:dyDescent="0.25">
      <c r="B8" s="148" t="s">
        <v>135</v>
      </c>
      <c r="C8" s="165">
        <v>817190</v>
      </c>
      <c r="E8" s="149" t="s">
        <v>80</v>
      </c>
      <c r="F8" s="150">
        <f>+C8</f>
        <v>817190</v>
      </c>
    </row>
    <row r="9" spans="2:6" ht="15" customHeight="1" thickBot="1" x14ac:dyDescent="0.3">
      <c r="B9" s="151" t="s">
        <v>136</v>
      </c>
      <c r="C9" s="166">
        <v>80000</v>
      </c>
      <c r="E9" s="152" t="s">
        <v>71</v>
      </c>
      <c r="F9" s="153">
        <f>+C9</f>
        <v>80000</v>
      </c>
    </row>
    <row r="10" spans="2:6" ht="15" customHeight="1" x14ac:dyDescent="0.25">
      <c r="B10" s="154" t="s">
        <v>137</v>
      </c>
      <c r="C10" s="155">
        <f>SUM(C5:C9)</f>
        <v>1047690</v>
      </c>
      <c r="E10" s="154" t="s">
        <v>137</v>
      </c>
      <c r="F10" s="156">
        <f>SUM(F5:F9)</f>
        <v>1047690</v>
      </c>
    </row>
    <row r="11" spans="2:6" ht="15" customHeight="1" x14ac:dyDescent="0.25">
      <c r="B11" s="154"/>
      <c r="C11" s="155"/>
      <c r="E11" s="154"/>
      <c r="F11" s="156"/>
    </row>
    <row r="12" spans="2:6" ht="15" customHeight="1" x14ac:dyDescent="0.25">
      <c r="B12" s="157" t="s">
        <v>138</v>
      </c>
      <c r="C12" s="158"/>
      <c r="E12" s="159" t="s">
        <v>24</v>
      </c>
      <c r="F12" s="160"/>
    </row>
    <row r="13" spans="2:6" ht="15" customHeight="1" x14ac:dyDescent="0.25">
      <c r="B13" s="148" t="s">
        <v>139</v>
      </c>
      <c r="C13" s="165">
        <v>25000</v>
      </c>
      <c r="E13" s="148" t="s">
        <v>27</v>
      </c>
      <c r="F13" s="150">
        <f>C21+C22</f>
        <v>8175</v>
      </c>
    </row>
    <row r="14" spans="2:6" ht="15" customHeight="1" x14ac:dyDescent="0.25">
      <c r="B14" s="148" t="s">
        <v>140</v>
      </c>
      <c r="C14" s="165">
        <v>160250</v>
      </c>
      <c r="E14" s="148" t="s">
        <v>28</v>
      </c>
      <c r="F14" s="150">
        <f>+C20+(C19*0.5)+C18</f>
        <v>181250</v>
      </c>
    </row>
    <row r="15" spans="2:6" ht="15" customHeight="1" x14ac:dyDescent="0.25">
      <c r="B15" s="148" t="s">
        <v>141</v>
      </c>
      <c r="C15" s="165">
        <v>500515</v>
      </c>
      <c r="E15" s="148" t="s">
        <v>30</v>
      </c>
      <c r="F15" s="150">
        <f>+C13+C15+C16+C17+(C19*0.5)</f>
        <v>698015</v>
      </c>
    </row>
    <row r="16" spans="2:6" ht="15" customHeight="1" thickBot="1" x14ac:dyDescent="0.3">
      <c r="B16" s="148" t="s">
        <v>167</v>
      </c>
      <c r="C16" s="165">
        <v>100000</v>
      </c>
      <c r="E16" s="151" t="s">
        <v>32</v>
      </c>
      <c r="F16" s="153">
        <f>+C14</f>
        <v>160250</v>
      </c>
    </row>
    <row r="17" spans="2:6" ht="15" customHeight="1" x14ac:dyDescent="0.25">
      <c r="B17" s="148" t="s">
        <v>142</v>
      </c>
      <c r="C17" s="165">
        <v>35000</v>
      </c>
      <c r="E17" s="161" t="s">
        <v>137</v>
      </c>
      <c r="F17" s="162">
        <f>SUM(F13:F16)</f>
        <v>1047690</v>
      </c>
    </row>
    <row r="18" spans="2:6" ht="15" customHeight="1" x14ac:dyDescent="0.25">
      <c r="B18" s="148" t="s">
        <v>143</v>
      </c>
      <c r="C18" s="165">
        <v>3750</v>
      </c>
      <c r="E18"/>
    </row>
    <row r="19" spans="2:6" ht="15" customHeight="1" thickBot="1" x14ac:dyDescent="0.3">
      <c r="B19" s="148" t="s">
        <v>144</v>
      </c>
      <c r="C19" s="165">
        <v>75000</v>
      </c>
      <c r="E19" s="163" t="s">
        <v>23</v>
      </c>
      <c r="F19" s="41">
        <f>+F10-F17</f>
        <v>0</v>
      </c>
    </row>
    <row r="20" spans="2:6" ht="15" customHeight="1" thickTop="1" x14ac:dyDescent="0.25">
      <c r="B20" s="148" t="s">
        <v>145</v>
      </c>
      <c r="C20" s="165">
        <v>140000</v>
      </c>
    </row>
    <row r="21" spans="2:6" ht="15" customHeight="1" x14ac:dyDescent="0.25">
      <c r="B21" s="148" t="s">
        <v>146</v>
      </c>
      <c r="C21" s="165">
        <v>5000</v>
      </c>
    </row>
    <row r="22" spans="2:6" ht="15" customHeight="1" thickBot="1" x14ac:dyDescent="0.3">
      <c r="B22" s="151" t="s">
        <v>147</v>
      </c>
      <c r="C22" s="166">
        <v>3175</v>
      </c>
    </row>
    <row r="23" spans="2:6" ht="15" customHeight="1" x14ac:dyDescent="0.25">
      <c r="B23" s="161" t="s">
        <v>137</v>
      </c>
      <c r="C23" s="164">
        <f>SUM(C13:C22)</f>
        <v>1047690</v>
      </c>
    </row>
    <row r="24" spans="2:6" x14ac:dyDescent="0.25"/>
    <row r="25" spans="2:6" ht="15" customHeight="1" thickBot="1" x14ac:dyDescent="0.3">
      <c r="B25" s="80" t="s">
        <v>23</v>
      </c>
      <c r="C25" s="41">
        <f>C10-C23</f>
        <v>0</v>
      </c>
    </row>
    <row r="26" spans="2:6" ht="15" customHeight="1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997E-D17A-4185-B5EB-FF3F23A397DA}">
  <dimension ref="B1:F26"/>
  <sheetViews>
    <sheetView showGridLines="0" workbookViewId="0">
      <selection activeCell="C15" sqref="C15"/>
    </sheetView>
  </sheetViews>
  <sheetFormatPr defaultColWidth="9.140625" defaultRowHeight="15" customHeight="1" x14ac:dyDescent="0.25"/>
  <cols>
    <col min="1" max="1" width="2.7109375" customWidth="1"/>
    <col min="2" max="2" width="29.7109375" customWidth="1"/>
    <col min="3" max="3" width="33.7109375" customWidth="1"/>
    <col min="4" max="4" width="29.140625" customWidth="1"/>
    <col min="5" max="5" width="29.7109375" style="16" customWidth="1"/>
    <col min="6" max="6" width="33.7109375" customWidth="1"/>
    <col min="7" max="11" width="9.140625" customWidth="1"/>
  </cols>
  <sheetData>
    <row r="1" spans="2:6" x14ac:dyDescent="0.25"/>
    <row r="2" spans="2:6" ht="21" x14ac:dyDescent="0.35">
      <c r="B2" s="42" t="s">
        <v>130</v>
      </c>
      <c r="C2" s="143" t="s">
        <v>152</v>
      </c>
      <c r="D2" s="75"/>
      <c r="E2" s="143" t="s">
        <v>150</v>
      </c>
    </row>
    <row r="4" spans="2:6" ht="15" customHeight="1" x14ac:dyDescent="0.25">
      <c r="B4" s="144" t="s">
        <v>131</v>
      </c>
      <c r="C4" s="145"/>
      <c r="E4" s="146" t="s">
        <v>26</v>
      </c>
      <c r="F4" s="147"/>
    </row>
    <row r="5" spans="2:6" ht="15" customHeight="1" x14ac:dyDescent="0.25">
      <c r="B5" s="148" t="s">
        <v>132</v>
      </c>
      <c r="C5" s="165">
        <v>125000</v>
      </c>
      <c r="E5" s="149" t="s">
        <v>83</v>
      </c>
      <c r="F5" s="150">
        <f>+C5</f>
        <v>125000</v>
      </c>
    </row>
    <row r="6" spans="2:6" ht="15" customHeight="1" x14ac:dyDescent="0.25">
      <c r="B6" s="148" t="s">
        <v>133</v>
      </c>
      <c r="C6" s="165">
        <v>23500</v>
      </c>
      <c r="E6" s="149" t="s">
        <v>82</v>
      </c>
      <c r="F6" s="150">
        <f>+C6</f>
        <v>23500</v>
      </c>
    </row>
    <row r="7" spans="2:6" ht="15" customHeight="1" x14ac:dyDescent="0.25">
      <c r="B7" s="148" t="s">
        <v>134</v>
      </c>
      <c r="C7" s="165">
        <v>2000</v>
      </c>
      <c r="E7" s="149" t="s">
        <v>81</v>
      </c>
      <c r="F7" s="150">
        <f>+C7</f>
        <v>2000</v>
      </c>
    </row>
    <row r="8" spans="2:6" ht="15" customHeight="1" x14ac:dyDescent="0.25">
      <c r="B8" s="148" t="s">
        <v>135</v>
      </c>
      <c r="C8" s="165">
        <v>817190</v>
      </c>
      <c r="E8" s="149" t="s">
        <v>80</v>
      </c>
      <c r="F8" s="150">
        <f>+C8</f>
        <v>817190</v>
      </c>
    </row>
    <row r="9" spans="2:6" ht="15" customHeight="1" thickBot="1" x14ac:dyDescent="0.3">
      <c r="B9" s="151" t="s">
        <v>136</v>
      </c>
      <c r="C9" s="166">
        <v>80000</v>
      </c>
      <c r="E9" s="152" t="s">
        <v>71</v>
      </c>
      <c r="F9" s="153">
        <f>+C9</f>
        <v>80000</v>
      </c>
    </row>
    <row r="10" spans="2:6" ht="15" customHeight="1" x14ac:dyDescent="0.25">
      <c r="B10" s="154" t="s">
        <v>137</v>
      </c>
      <c r="C10" s="155">
        <f>SUM(C5:C9)</f>
        <v>1047690</v>
      </c>
      <c r="E10" s="154" t="s">
        <v>137</v>
      </c>
      <c r="F10" s="156">
        <f>SUM(F5:F9)</f>
        <v>1047690</v>
      </c>
    </row>
    <row r="11" spans="2:6" ht="15" customHeight="1" x14ac:dyDescent="0.25">
      <c r="B11" s="154"/>
      <c r="C11" s="155"/>
      <c r="E11" s="154"/>
      <c r="F11" s="156"/>
    </row>
    <row r="12" spans="2:6" ht="15" customHeight="1" x14ac:dyDescent="0.25">
      <c r="B12" s="157" t="s">
        <v>138</v>
      </c>
      <c r="C12" s="158"/>
      <c r="E12" s="159" t="s">
        <v>24</v>
      </c>
      <c r="F12" s="160"/>
    </row>
    <row r="13" spans="2:6" ht="15" customHeight="1" x14ac:dyDescent="0.25">
      <c r="B13" s="148" t="s">
        <v>139</v>
      </c>
      <c r="C13" s="165">
        <v>25000</v>
      </c>
      <c r="E13" s="148" t="s">
        <v>27</v>
      </c>
      <c r="F13" s="150">
        <f>C21+C22</f>
        <v>8175</v>
      </c>
    </row>
    <row r="14" spans="2:6" ht="15" customHeight="1" x14ac:dyDescent="0.25">
      <c r="B14" s="148" t="s">
        <v>140</v>
      </c>
      <c r="C14" s="165">
        <v>160250</v>
      </c>
      <c r="E14" s="148" t="s">
        <v>28</v>
      </c>
      <c r="F14" s="150">
        <f>+C20+(C19*0.5)+C18</f>
        <v>181250</v>
      </c>
    </row>
    <row r="15" spans="2:6" ht="15" customHeight="1" x14ac:dyDescent="0.25">
      <c r="B15" s="148" t="s">
        <v>141</v>
      </c>
      <c r="C15" s="165">
        <v>500515</v>
      </c>
      <c r="E15" s="148" t="s">
        <v>30</v>
      </c>
      <c r="F15" s="150">
        <f>+C13+C15+C16+C17+(C19*0.5)</f>
        <v>698015</v>
      </c>
    </row>
    <row r="16" spans="2:6" ht="15" customHeight="1" thickBot="1" x14ac:dyDescent="0.3">
      <c r="B16" s="148" t="s">
        <v>167</v>
      </c>
      <c r="C16" s="165">
        <v>100000</v>
      </c>
      <c r="E16" s="151" t="s">
        <v>32</v>
      </c>
      <c r="F16" s="153">
        <f>+C14</f>
        <v>160250</v>
      </c>
    </row>
    <row r="17" spans="2:6" ht="15" customHeight="1" x14ac:dyDescent="0.25">
      <c r="B17" s="148" t="s">
        <v>142</v>
      </c>
      <c r="C17" s="165">
        <v>35000</v>
      </c>
      <c r="E17" s="161" t="s">
        <v>137</v>
      </c>
      <c r="F17" s="162">
        <f>SUM(F13:F16)</f>
        <v>1047690</v>
      </c>
    </row>
    <row r="18" spans="2:6" ht="15" customHeight="1" x14ac:dyDescent="0.25">
      <c r="B18" s="148" t="s">
        <v>143</v>
      </c>
      <c r="C18" s="165">
        <v>3750</v>
      </c>
      <c r="E18"/>
    </row>
    <row r="19" spans="2:6" ht="15" customHeight="1" thickBot="1" x14ac:dyDescent="0.3">
      <c r="B19" s="148" t="s">
        <v>144</v>
      </c>
      <c r="C19" s="165">
        <v>75000</v>
      </c>
      <c r="E19" s="163" t="s">
        <v>23</v>
      </c>
      <c r="F19" s="41">
        <f>+F10-F17</f>
        <v>0</v>
      </c>
    </row>
    <row r="20" spans="2:6" ht="15" customHeight="1" thickTop="1" x14ac:dyDescent="0.25">
      <c r="B20" s="148" t="s">
        <v>145</v>
      </c>
      <c r="C20" s="165">
        <v>140000</v>
      </c>
    </row>
    <row r="21" spans="2:6" ht="15" customHeight="1" x14ac:dyDescent="0.25">
      <c r="B21" s="148" t="s">
        <v>146</v>
      </c>
      <c r="C21" s="165">
        <v>5000</v>
      </c>
    </row>
    <row r="22" spans="2:6" ht="15" customHeight="1" thickBot="1" x14ac:dyDescent="0.3">
      <c r="B22" s="151" t="s">
        <v>147</v>
      </c>
      <c r="C22" s="166">
        <v>3175</v>
      </c>
    </row>
    <row r="23" spans="2:6" ht="15" customHeight="1" x14ac:dyDescent="0.25">
      <c r="B23" s="161" t="s">
        <v>137</v>
      </c>
      <c r="C23" s="164">
        <f>SUM(C13:C22)</f>
        <v>1047690</v>
      </c>
    </row>
    <row r="24" spans="2:6" x14ac:dyDescent="0.25"/>
    <row r="25" spans="2:6" ht="15" customHeight="1" thickBot="1" x14ac:dyDescent="0.3">
      <c r="B25" s="80" t="s">
        <v>23</v>
      </c>
      <c r="C25" s="41">
        <f>C10-C23</f>
        <v>0</v>
      </c>
    </row>
    <row r="26" spans="2:6" ht="15" customHeight="1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5640-09EC-43E4-90B8-D4B82BC7AAF6}">
  <dimension ref="B1:N85"/>
  <sheetViews>
    <sheetView showGridLines="0" topLeftCell="A3" workbookViewId="0">
      <selection activeCell="B9" sqref="B9"/>
    </sheetView>
  </sheetViews>
  <sheetFormatPr defaultColWidth="9.140625" defaultRowHeight="0" customHeight="1" zeroHeight="1" x14ac:dyDescent="0.25"/>
  <cols>
    <col min="1" max="1" width="2.7109375" customWidth="1"/>
    <col min="2" max="2" width="34.140625" customWidth="1"/>
    <col min="3" max="3" width="19" customWidth="1"/>
    <col min="4" max="4" width="18.28515625" customWidth="1"/>
    <col min="5" max="5" width="21.28515625" customWidth="1"/>
    <col min="6" max="6" width="23.7109375" style="16" bestFit="1" customWidth="1"/>
    <col min="7" max="7" width="22.85546875" bestFit="1" customWidth="1"/>
    <col min="8" max="8" width="16.7109375" bestFit="1" customWidth="1"/>
    <col min="9" max="10" width="15.7109375" customWidth="1"/>
    <col min="11" max="11" width="38" bestFit="1" customWidth="1"/>
    <col min="12" max="12" width="12" customWidth="1"/>
  </cols>
  <sheetData>
    <row r="1" spans="2:12" ht="15" hidden="1" x14ac:dyDescent="0.25"/>
    <row r="2" spans="2:12" ht="21" hidden="1" x14ac:dyDescent="0.35">
      <c r="B2" s="42" t="s">
        <v>153</v>
      </c>
      <c r="C2" s="143" t="s">
        <v>154</v>
      </c>
      <c r="D2" s="75"/>
      <c r="E2" s="75"/>
      <c r="F2" s="143"/>
    </row>
    <row r="3" spans="2:12" ht="15" customHeight="1" x14ac:dyDescent="0.25"/>
    <row r="4" spans="2:12" ht="15" customHeight="1" x14ac:dyDescent="0.25"/>
    <row r="5" spans="2:12" ht="15" customHeight="1" x14ac:dyDescent="0.25">
      <c r="B5" s="208" t="s">
        <v>148</v>
      </c>
      <c r="C5" s="213"/>
    </row>
    <row r="6" spans="2:12" ht="15" customHeight="1" x14ac:dyDescent="0.25">
      <c r="B6" s="148" t="s">
        <v>149</v>
      </c>
      <c r="C6" s="214">
        <f>'Begroting Gemeente 1'!C18+'Begroting Gemeente 2'!C18+('Begroting Gemeente 2'!C19*0.5)+('Begroting Gemeente 1'!C19*0.5)+'Begroting Gemeente 1'!C20+'Begroting Gemeente 2'!C20</f>
        <v>362500</v>
      </c>
    </row>
    <row r="7" spans="2:12" ht="15" customHeight="1" x14ac:dyDescent="0.25">
      <c r="B7" s="209" t="s">
        <v>189</v>
      </c>
      <c r="C7" s="215">
        <v>12500</v>
      </c>
    </row>
    <row r="8" spans="2:12" ht="15" customHeight="1" x14ac:dyDescent="0.25">
      <c r="B8" s="209"/>
      <c r="C8" s="216">
        <f>+C6/C7</f>
        <v>29</v>
      </c>
    </row>
    <row r="9" spans="2:12" ht="15" customHeight="1" x14ac:dyDescent="0.25"/>
    <row r="10" spans="2:12" ht="15" customHeight="1" x14ac:dyDescent="0.25"/>
    <row r="11" spans="2:12" ht="15" customHeight="1" x14ac:dyDescent="0.25"/>
    <row r="12" spans="2:12" ht="15" customHeight="1" x14ac:dyDescent="0.25"/>
    <row r="13" spans="2:12" ht="15" customHeight="1" x14ac:dyDescent="0.25">
      <c r="B13" s="75" t="s">
        <v>155</v>
      </c>
    </row>
    <row r="14" spans="2:12" ht="15" customHeight="1" x14ac:dyDescent="0.25">
      <c r="F14" s="167" t="s">
        <v>162</v>
      </c>
      <c r="H14" s="218" t="s">
        <v>161</v>
      </c>
      <c r="I14" s="218"/>
      <c r="J14" s="218"/>
    </row>
    <row r="15" spans="2:12" ht="15" customHeight="1" x14ac:dyDescent="0.25">
      <c r="B15" s="170" t="s">
        <v>157</v>
      </c>
      <c r="C15" s="170" t="s">
        <v>158</v>
      </c>
      <c r="D15" s="170" t="s">
        <v>156</v>
      </c>
      <c r="E15" s="170" t="s">
        <v>183</v>
      </c>
      <c r="F15" s="176" t="s">
        <v>159</v>
      </c>
      <c r="G15" s="170" t="s">
        <v>163</v>
      </c>
      <c r="H15" s="171" t="s">
        <v>160</v>
      </c>
      <c r="I15" s="172" t="s">
        <v>47</v>
      </c>
      <c r="J15" s="173" t="s">
        <v>49</v>
      </c>
      <c r="K15" s="174" t="s">
        <v>169</v>
      </c>
      <c r="L15" s="170" t="s">
        <v>186</v>
      </c>
    </row>
    <row r="16" spans="2:12" ht="15" customHeight="1" x14ac:dyDescent="0.25">
      <c r="B16" s="168" t="s">
        <v>170</v>
      </c>
      <c r="C16" s="168" t="s">
        <v>159</v>
      </c>
      <c r="D16" s="168">
        <v>32</v>
      </c>
      <c r="E16" s="178">
        <v>105000</v>
      </c>
      <c r="F16" s="177">
        <v>105000</v>
      </c>
      <c r="G16" s="187">
        <f>+E16/D16/52</f>
        <v>63.10096153846154</v>
      </c>
      <c r="H16" s="168"/>
      <c r="I16" s="168"/>
      <c r="J16" s="168"/>
      <c r="K16" s="196">
        <f>+G16+$H$46+$H$49</f>
        <v>97.019350363566787</v>
      </c>
      <c r="L16" s="217"/>
    </row>
    <row r="17" spans="2:13" ht="15" customHeight="1" x14ac:dyDescent="0.25">
      <c r="B17" s="168" t="s">
        <v>171</v>
      </c>
      <c r="C17" s="168" t="s">
        <v>159</v>
      </c>
      <c r="D17" s="168">
        <v>24</v>
      </c>
      <c r="E17" s="178">
        <v>55000</v>
      </c>
      <c r="F17" s="177">
        <f>E17</f>
        <v>55000</v>
      </c>
      <c r="G17" s="187">
        <f t="shared" ref="G17:G42" si="0">+E17/D17/52</f>
        <v>44.070512820512818</v>
      </c>
      <c r="H17" s="168"/>
      <c r="I17" s="168"/>
      <c r="J17" s="168"/>
      <c r="K17" s="196">
        <f>+G17+$H$46+$H$49</f>
        <v>77.988901645618057</v>
      </c>
      <c r="L17" s="217"/>
    </row>
    <row r="18" spans="2:13" ht="15" customHeight="1" x14ac:dyDescent="0.25">
      <c r="B18" s="168" t="s">
        <v>173</v>
      </c>
      <c r="C18" s="168" t="s">
        <v>159</v>
      </c>
      <c r="D18" s="168">
        <v>28</v>
      </c>
      <c r="E18" s="178">
        <v>65000</v>
      </c>
      <c r="F18" s="177">
        <f t="shared" ref="F18:F20" si="1">E18</f>
        <v>65000</v>
      </c>
      <c r="G18" s="187">
        <f t="shared" si="0"/>
        <v>44.642857142857146</v>
      </c>
      <c r="H18" s="168"/>
      <c r="I18" s="168"/>
      <c r="J18" s="168"/>
      <c r="K18" s="196">
        <f>+G18+$H$46+$H$49</f>
        <v>78.561245967962392</v>
      </c>
      <c r="L18" s="217"/>
    </row>
    <row r="19" spans="2:13" ht="15" customHeight="1" x14ac:dyDescent="0.25">
      <c r="B19" s="168" t="s">
        <v>181</v>
      </c>
      <c r="C19" s="168" t="s">
        <v>159</v>
      </c>
      <c r="D19" s="168">
        <v>26</v>
      </c>
      <c r="E19" s="178">
        <v>37015</v>
      </c>
      <c r="F19" s="177">
        <f t="shared" si="1"/>
        <v>37015</v>
      </c>
      <c r="G19" s="187">
        <f t="shared" si="0"/>
        <v>27.377958579881657</v>
      </c>
      <c r="H19" s="168"/>
      <c r="I19" s="168"/>
      <c r="J19" s="168"/>
      <c r="K19" s="196">
        <f t="shared" ref="K19:K20" si="2">+G19+$H$46+$H$49</f>
        <v>61.296347404986903</v>
      </c>
      <c r="L19" s="217"/>
    </row>
    <row r="20" spans="2:13" ht="15" customHeight="1" x14ac:dyDescent="0.25">
      <c r="B20" s="168" t="s">
        <v>181</v>
      </c>
      <c r="C20" s="168" t="s">
        <v>159</v>
      </c>
      <c r="D20" s="168">
        <v>26</v>
      </c>
      <c r="E20" s="178">
        <v>37015</v>
      </c>
      <c r="F20" s="177">
        <f t="shared" si="1"/>
        <v>37015</v>
      </c>
      <c r="G20" s="187">
        <f t="shared" si="0"/>
        <v>27.377958579881657</v>
      </c>
      <c r="H20" s="168"/>
      <c r="I20" s="168"/>
      <c r="J20" s="168"/>
      <c r="K20" s="196">
        <f t="shared" si="2"/>
        <v>61.296347404986903</v>
      </c>
      <c r="L20" s="217"/>
    </row>
    <row r="21" spans="2:13" ht="15" customHeight="1" x14ac:dyDescent="0.25">
      <c r="B21" t="s">
        <v>180</v>
      </c>
      <c r="C21" t="s">
        <v>151</v>
      </c>
      <c r="D21" s="169">
        <v>18</v>
      </c>
      <c r="E21" s="185">
        <v>25000</v>
      </c>
      <c r="F21" s="186"/>
      <c r="G21" s="188">
        <f t="shared" si="0"/>
        <v>26.70940170940171</v>
      </c>
      <c r="H21" s="201">
        <f>D21</f>
        <v>18</v>
      </c>
      <c r="I21" s="201"/>
      <c r="J21" s="201"/>
      <c r="K21" s="197">
        <f>+G21+$H$46+$H$49</f>
        <v>60.627790534506957</v>
      </c>
      <c r="L21" s="217" t="s">
        <v>187</v>
      </c>
      <c r="M21" s="195"/>
    </row>
    <row r="22" spans="2:13" ht="15" customHeight="1" x14ac:dyDescent="0.25">
      <c r="B22" t="s">
        <v>180</v>
      </c>
      <c r="C22" t="s">
        <v>152</v>
      </c>
      <c r="D22" s="169">
        <v>18</v>
      </c>
      <c r="E22" s="185">
        <v>25000</v>
      </c>
      <c r="F22" s="186"/>
      <c r="G22" s="188">
        <f t="shared" si="0"/>
        <v>26.70940170940171</v>
      </c>
      <c r="H22" s="201">
        <f t="shared" ref="H22:H24" si="3">D22</f>
        <v>18</v>
      </c>
      <c r="I22" s="201"/>
      <c r="J22" s="201"/>
      <c r="K22" s="197">
        <f>+G22+$H$46+$H$49</f>
        <v>60.627790534506957</v>
      </c>
      <c r="L22" s="217" t="s">
        <v>187</v>
      </c>
    </row>
    <row r="23" spans="2:13" ht="15" customHeight="1" x14ac:dyDescent="0.25">
      <c r="B23" t="s">
        <v>180</v>
      </c>
      <c r="C23" t="s">
        <v>151</v>
      </c>
      <c r="D23" s="169">
        <v>18</v>
      </c>
      <c r="E23" s="185">
        <v>25000</v>
      </c>
      <c r="F23" s="186"/>
      <c r="G23" s="188">
        <f t="shared" si="0"/>
        <v>26.70940170940171</v>
      </c>
      <c r="H23" s="201">
        <f t="shared" si="3"/>
        <v>18</v>
      </c>
      <c r="I23" s="201"/>
      <c r="J23" s="201"/>
      <c r="K23" s="197">
        <f>+G23+$H$46+$H$49</f>
        <v>60.627790534506957</v>
      </c>
      <c r="L23" s="217" t="s">
        <v>187</v>
      </c>
    </row>
    <row r="24" spans="2:13" ht="14.25" customHeight="1" x14ac:dyDescent="0.25">
      <c r="B24" t="s">
        <v>180</v>
      </c>
      <c r="C24" t="s">
        <v>152</v>
      </c>
      <c r="D24" s="169">
        <v>18</v>
      </c>
      <c r="E24" s="185">
        <v>25000</v>
      </c>
      <c r="F24" s="186"/>
      <c r="G24" s="188">
        <f t="shared" si="0"/>
        <v>26.70940170940171</v>
      </c>
      <c r="H24" s="201">
        <f t="shared" si="3"/>
        <v>18</v>
      </c>
      <c r="I24" s="201"/>
      <c r="J24" s="201"/>
      <c r="K24" s="197">
        <f>+G24+$H$46+$H$49</f>
        <v>60.627790534506957</v>
      </c>
      <c r="L24" s="217" t="s">
        <v>187</v>
      </c>
    </row>
    <row r="25" spans="2:13" ht="14.25" customHeight="1" x14ac:dyDescent="0.25">
      <c r="B25" t="s">
        <v>180</v>
      </c>
      <c r="C25" t="s">
        <v>152</v>
      </c>
      <c r="D25" s="169">
        <v>18</v>
      </c>
      <c r="E25" s="185">
        <v>25000</v>
      </c>
      <c r="F25" s="186"/>
      <c r="G25" s="188">
        <f t="shared" ref="G25:G28" si="4">+E25/D25/52</f>
        <v>26.70940170940171</v>
      </c>
      <c r="H25" s="201">
        <f t="shared" ref="H25:H28" si="5">D25</f>
        <v>18</v>
      </c>
      <c r="I25" s="201"/>
      <c r="J25" s="201"/>
      <c r="K25" s="197">
        <f t="shared" ref="K25:K28" si="6">+G25+$H$46+$H$49</f>
        <v>60.627790534506957</v>
      </c>
      <c r="L25" s="217" t="s">
        <v>187</v>
      </c>
    </row>
    <row r="26" spans="2:13" ht="14.25" customHeight="1" x14ac:dyDescent="0.25">
      <c r="B26" t="s">
        <v>180</v>
      </c>
      <c r="C26" t="s">
        <v>152</v>
      </c>
      <c r="D26" s="169">
        <v>18</v>
      </c>
      <c r="E26" s="185">
        <v>25000</v>
      </c>
      <c r="F26" s="186"/>
      <c r="G26" s="188">
        <f t="shared" si="4"/>
        <v>26.70940170940171</v>
      </c>
      <c r="H26" s="201">
        <f t="shared" si="5"/>
        <v>18</v>
      </c>
      <c r="I26" s="201"/>
      <c r="J26" s="201"/>
      <c r="K26" s="197">
        <f t="shared" si="6"/>
        <v>60.627790534506957</v>
      </c>
      <c r="L26" s="217" t="s">
        <v>187</v>
      </c>
    </row>
    <row r="27" spans="2:13" ht="14.25" customHeight="1" x14ac:dyDescent="0.25">
      <c r="B27" t="s">
        <v>180</v>
      </c>
      <c r="C27" t="s">
        <v>152</v>
      </c>
      <c r="D27" s="169">
        <v>18</v>
      </c>
      <c r="E27" s="185">
        <v>25000</v>
      </c>
      <c r="F27" s="186"/>
      <c r="G27" s="188">
        <f t="shared" si="4"/>
        <v>26.70940170940171</v>
      </c>
      <c r="H27" s="201">
        <f t="shared" si="5"/>
        <v>18</v>
      </c>
      <c r="I27" s="201"/>
      <c r="J27" s="201"/>
      <c r="K27" s="197">
        <f t="shared" si="6"/>
        <v>60.627790534506957</v>
      </c>
      <c r="L27" s="217" t="s">
        <v>187</v>
      </c>
    </row>
    <row r="28" spans="2:13" ht="14.25" customHeight="1" x14ac:dyDescent="0.25">
      <c r="B28" t="s">
        <v>180</v>
      </c>
      <c r="C28" t="s">
        <v>152</v>
      </c>
      <c r="D28" s="169">
        <v>18</v>
      </c>
      <c r="E28" s="185">
        <v>25000</v>
      </c>
      <c r="F28" s="186"/>
      <c r="G28" s="188">
        <f t="shared" si="4"/>
        <v>26.70940170940171</v>
      </c>
      <c r="H28" s="201">
        <f t="shared" si="5"/>
        <v>18</v>
      </c>
      <c r="I28" s="201"/>
      <c r="J28" s="201"/>
      <c r="K28" s="197">
        <f t="shared" si="6"/>
        <v>60.627790534506957</v>
      </c>
      <c r="L28" s="217" t="s">
        <v>187</v>
      </c>
    </row>
    <row r="29" spans="2:13" ht="15" customHeight="1" x14ac:dyDescent="0.25">
      <c r="B29" s="168" t="s">
        <v>179</v>
      </c>
      <c r="C29" s="168" t="s">
        <v>159</v>
      </c>
      <c r="D29" s="168">
        <v>32</v>
      </c>
      <c r="E29" s="178">
        <v>45000</v>
      </c>
      <c r="F29" s="177">
        <f t="shared" ref="F29:F30" si="7">E29</f>
        <v>45000</v>
      </c>
      <c r="G29" s="187">
        <f t="shared" si="0"/>
        <v>27.04326923076923</v>
      </c>
      <c r="H29" s="202"/>
      <c r="I29" s="202"/>
      <c r="J29" s="202"/>
      <c r="K29" s="196">
        <f t="shared" ref="K29:K42" si="8">+G29+$H$46+$H$49</f>
        <v>60.961658055874473</v>
      </c>
      <c r="L29" s="217" t="s">
        <v>187</v>
      </c>
    </row>
    <row r="30" spans="2:13" ht="15" customHeight="1" x14ac:dyDescent="0.25">
      <c r="B30" s="168" t="s">
        <v>179</v>
      </c>
      <c r="C30" s="168" t="s">
        <v>159</v>
      </c>
      <c r="D30" s="168">
        <v>32</v>
      </c>
      <c r="E30" s="178">
        <v>45000</v>
      </c>
      <c r="F30" s="177">
        <f t="shared" si="7"/>
        <v>45000</v>
      </c>
      <c r="G30" s="187">
        <f t="shared" si="0"/>
        <v>27.04326923076923</v>
      </c>
      <c r="H30" s="202"/>
      <c r="I30" s="202"/>
      <c r="J30" s="202"/>
      <c r="K30" s="196">
        <f t="shared" si="8"/>
        <v>60.961658055874473</v>
      </c>
      <c r="L30" s="217" t="s">
        <v>187</v>
      </c>
    </row>
    <row r="31" spans="2:13" ht="15" customHeight="1" x14ac:dyDescent="0.25">
      <c r="B31" s="179" t="s">
        <v>172</v>
      </c>
      <c r="C31" s="179" t="s">
        <v>47</v>
      </c>
      <c r="D31" s="179">
        <v>24</v>
      </c>
      <c r="E31" s="180">
        <v>37500</v>
      </c>
      <c r="F31" s="181"/>
      <c r="G31" s="189">
        <f t="shared" si="0"/>
        <v>30.048076923076923</v>
      </c>
      <c r="H31" s="203"/>
      <c r="I31" s="203">
        <f>D31</f>
        <v>24</v>
      </c>
      <c r="J31" s="203"/>
      <c r="K31" s="198">
        <f t="shared" si="8"/>
        <v>63.966465748182166</v>
      </c>
      <c r="L31" s="217" t="s">
        <v>187</v>
      </c>
    </row>
    <row r="32" spans="2:13" ht="15" customHeight="1" x14ac:dyDescent="0.25">
      <c r="B32" s="179" t="s">
        <v>172</v>
      </c>
      <c r="C32" s="179" t="s">
        <v>47</v>
      </c>
      <c r="D32" s="179">
        <v>24</v>
      </c>
      <c r="E32" s="180">
        <v>37500</v>
      </c>
      <c r="F32" s="181"/>
      <c r="G32" s="189">
        <f t="shared" si="0"/>
        <v>30.048076923076923</v>
      </c>
      <c r="H32" s="203"/>
      <c r="I32" s="203">
        <f>D32</f>
        <v>24</v>
      </c>
      <c r="J32" s="203"/>
      <c r="K32" s="198">
        <f t="shared" si="8"/>
        <v>63.966465748182166</v>
      </c>
      <c r="L32" s="217" t="s">
        <v>187</v>
      </c>
    </row>
    <row r="33" spans="2:14" ht="15" customHeight="1" x14ac:dyDescent="0.25">
      <c r="B33" t="s">
        <v>174</v>
      </c>
      <c r="C33" t="s">
        <v>151</v>
      </c>
      <c r="D33" s="169">
        <v>24</v>
      </c>
      <c r="E33" s="185">
        <v>35000</v>
      </c>
      <c r="F33" s="186"/>
      <c r="G33" s="188">
        <f t="shared" si="0"/>
        <v>28.044871794871792</v>
      </c>
      <c r="H33" s="201">
        <f t="shared" ref="H33:H36" si="9">D33</f>
        <v>24</v>
      </c>
      <c r="I33" s="201"/>
      <c r="J33" s="201"/>
      <c r="K33" s="197">
        <f t="shared" si="8"/>
        <v>61.963260619977035</v>
      </c>
      <c r="L33" s="217" t="s">
        <v>187</v>
      </c>
    </row>
    <row r="34" spans="2:14" ht="15" customHeight="1" x14ac:dyDescent="0.25">
      <c r="B34" t="s">
        <v>174</v>
      </c>
      <c r="C34" t="s">
        <v>152</v>
      </c>
      <c r="D34" s="169">
        <v>24</v>
      </c>
      <c r="E34" s="185">
        <v>35000</v>
      </c>
      <c r="F34" s="186"/>
      <c r="G34" s="188">
        <f t="shared" si="0"/>
        <v>28.044871794871792</v>
      </c>
      <c r="H34" s="201">
        <f t="shared" si="9"/>
        <v>24</v>
      </c>
      <c r="I34" s="201"/>
      <c r="J34" s="201"/>
      <c r="K34" s="197">
        <f t="shared" si="8"/>
        <v>61.963260619977035</v>
      </c>
      <c r="L34" s="217" t="s">
        <v>187</v>
      </c>
    </row>
    <row r="35" spans="2:14" ht="15" customHeight="1" x14ac:dyDescent="0.25">
      <c r="B35" t="s">
        <v>175</v>
      </c>
      <c r="C35" t="s">
        <v>151</v>
      </c>
      <c r="D35" s="169">
        <v>24</v>
      </c>
      <c r="E35" s="185">
        <v>35000</v>
      </c>
      <c r="F35" s="186"/>
      <c r="G35" s="188">
        <f t="shared" si="0"/>
        <v>28.044871794871792</v>
      </c>
      <c r="H35" s="201">
        <f t="shared" si="9"/>
        <v>24</v>
      </c>
      <c r="I35" s="201"/>
      <c r="J35" s="201"/>
      <c r="K35" s="197">
        <f t="shared" si="8"/>
        <v>61.963260619977035</v>
      </c>
      <c r="L35" s="217" t="s">
        <v>187</v>
      </c>
    </row>
    <row r="36" spans="2:14" ht="15" customHeight="1" x14ac:dyDescent="0.25">
      <c r="B36" t="s">
        <v>175</v>
      </c>
      <c r="C36" t="s">
        <v>152</v>
      </c>
      <c r="D36" s="169">
        <v>24</v>
      </c>
      <c r="E36" s="185">
        <v>35000</v>
      </c>
      <c r="F36" s="186"/>
      <c r="G36" s="188">
        <f t="shared" si="0"/>
        <v>28.044871794871792</v>
      </c>
      <c r="H36" s="201">
        <f t="shared" si="9"/>
        <v>24</v>
      </c>
      <c r="I36" s="201"/>
      <c r="J36" s="201"/>
      <c r="K36" s="197">
        <f t="shared" si="8"/>
        <v>61.963260619977035</v>
      </c>
      <c r="L36" s="217" t="s">
        <v>187</v>
      </c>
    </row>
    <row r="37" spans="2:14" ht="15" customHeight="1" x14ac:dyDescent="0.25">
      <c r="B37" s="179" t="s">
        <v>182</v>
      </c>
      <c r="C37" s="179" t="s">
        <v>47</v>
      </c>
      <c r="D37" s="179">
        <v>18</v>
      </c>
      <c r="E37" s="180">
        <v>28500</v>
      </c>
      <c r="F37" s="181"/>
      <c r="G37" s="189">
        <f t="shared" si="0"/>
        <v>30.448717948717949</v>
      </c>
      <c r="H37" s="203"/>
      <c r="I37" s="203">
        <f t="shared" ref="I37:I39" si="10">D37</f>
        <v>18</v>
      </c>
      <c r="J37" s="203"/>
      <c r="K37" s="198">
        <f t="shared" si="8"/>
        <v>64.367106773823195</v>
      </c>
      <c r="L37" s="217" t="s">
        <v>188</v>
      </c>
    </row>
    <row r="38" spans="2:14" ht="15" customHeight="1" x14ac:dyDescent="0.25">
      <c r="B38" s="179" t="s">
        <v>176</v>
      </c>
      <c r="C38" s="179" t="s">
        <v>47</v>
      </c>
      <c r="D38" s="179">
        <v>18</v>
      </c>
      <c r="E38" s="180">
        <v>28500</v>
      </c>
      <c r="F38" s="181"/>
      <c r="G38" s="189">
        <f t="shared" si="0"/>
        <v>30.448717948717949</v>
      </c>
      <c r="H38" s="203"/>
      <c r="I38" s="203">
        <f t="shared" si="10"/>
        <v>18</v>
      </c>
      <c r="J38" s="203"/>
      <c r="K38" s="198">
        <f t="shared" si="8"/>
        <v>64.367106773823195</v>
      </c>
      <c r="L38" s="217" t="s">
        <v>188</v>
      </c>
    </row>
    <row r="39" spans="2:14" ht="15" customHeight="1" x14ac:dyDescent="0.25">
      <c r="B39" s="179" t="s">
        <v>184</v>
      </c>
      <c r="C39" s="179" t="s">
        <v>47</v>
      </c>
      <c r="D39" s="179">
        <v>18</v>
      </c>
      <c r="E39" s="180">
        <v>35000</v>
      </c>
      <c r="F39" s="181"/>
      <c r="G39" s="189">
        <f t="shared" si="0"/>
        <v>37.393162393162392</v>
      </c>
      <c r="H39" s="203"/>
      <c r="I39" s="203">
        <f t="shared" si="10"/>
        <v>18</v>
      </c>
      <c r="J39" s="203"/>
      <c r="K39" s="198">
        <f t="shared" si="8"/>
        <v>71.311551218267638</v>
      </c>
      <c r="L39" s="217" t="s">
        <v>188</v>
      </c>
    </row>
    <row r="40" spans="2:14" ht="15" customHeight="1" x14ac:dyDescent="0.25">
      <c r="B40" s="182" t="s">
        <v>177</v>
      </c>
      <c r="C40" s="182" t="s">
        <v>49</v>
      </c>
      <c r="D40" s="182">
        <v>24</v>
      </c>
      <c r="E40" s="183">
        <v>45000</v>
      </c>
      <c r="F40" s="184"/>
      <c r="G40" s="190">
        <f t="shared" si="0"/>
        <v>36.057692307692307</v>
      </c>
      <c r="H40" s="204"/>
      <c r="I40" s="204"/>
      <c r="J40" s="204">
        <f>D40</f>
        <v>24</v>
      </c>
      <c r="K40" s="199">
        <f t="shared" si="8"/>
        <v>69.976081132797546</v>
      </c>
      <c r="L40" s="217" t="s">
        <v>188</v>
      </c>
    </row>
    <row r="41" spans="2:14" ht="15" customHeight="1" x14ac:dyDescent="0.25">
      <c r="B41" s="182" t="s">
        <v>178</v>
      </c>
      <c r="C41" s="182" t="s">
        <v>49</v>
      </c>
      <c r="D41" s="182">
        <v>18</v>
      </c>
      <c r="E41" s="183">
        <v>30000</v>
      </c>
      <c r="F41" s="184"/>
      <c r="G41" s="190">
        <f t="shared" si="0"/>
        <v>32.051282051282051</v>
      </c>
      <c r="H41" s="204"/>
      <c r="I41" s="204"/>
      <c r="J41" s="204">
        <f t="shared" ref="J41:J42" si="11">D41</f>
        <v>18</v>
      </c>
      <c r="K41" s="190">
        <f t="shared" si="8"/>
        <v>65.969670876387298</v>
      </c>
      <c r="L41" s="217" t="s">
        <v>188</v>
      </c>
    </row>
    <row r="42" spans="2:14" ht="15" customHeight="1" x14ac:dyDescent="0.25">
      <c r="B42" s="191" t="s">
        <v>178</v>
      </c>
      <c r="C42" s="191" t="s">
        <v>49</v>
      </c>
      <c r="D42" s="191">
        <v>18</v>
      </c>
      <c r="E42" s="192">
        <v>30000</v>
      </c>
      <c r="F42" s="193"/>
      <c r="G42" s="194">
        <f t="shared" si="0"/>
        <v>32.051282051282051</v>
      </c>
      <c r="H42" s="205"/>
      <c r="I42" s="205"/>
      <c r="J42" s="205">
        <f t="shared" si="11"/>
        <v>18</v>
      </c>
      <c r="K42" s="194">
        <f t="shared" si="8"/>
        <v>65.969670876387298</v>
      </c>
      <c r="L42" s="170" t="s">
        <v>188</v>
      </c>
    </row>
    <row r="43" spans="2:14" ht="15" customHeight="1" x14ac:dyDescent="0.25">
      <c r="B43" s="75"/>
      <c r="C43" s="75"/>
      <c r="D43" s="75">
        <f>SUM(D16:D42)</f>
        <v>602</v>
      </c>
      <c r="E43" s="40">
        <f>SUM(E16:E42)</f>
        <v>1001030</v>
      </c>
      <c r="F43" s="200">
        <f>SUM(F16:F42)</f>
        <v>389030</v>
      </c>
      <c r="G43" s="75"/>
      <c r="H43" s="167">
        <f>SUM(H16:H42)</f>
        <v>240</v>
      </c>
      <c r="I43" s="167">
        <f>SUM(I16:I42)</f>
        <v>102</v>
      </c>
      <c r="J43" s="167">
        <f>SUM(J16:J42)</f>
        <v>60</v>
      </c>
      <c r="K43" s="75"/>
    </row>
    <row r="44" spans="2:14" ht="15" customHeight="1" x14ac:dyDescent="0.25">
      <c r="B44" s="75"/>
      <c r="C44" s="75"/>
      <c r="D44" s="75"/>
      <c r="E44" s="40"/>
      <c r="F44" s="200"/>
      <c r="G44" s="75"/>
      <c r="H44" s="167"/>
      <c r="I44" s="167"/>
      <c r="J44" s="167"/>
      <c r="K44" s="75"/>
    </row>
    <row r="45" spans="2:14" ht="15" customHeight="1" x14ac:dyDescent="0.25">
      <c r="G45" s="75" t="s">
        <v>164</v>
      </c>
      <c r="H45" s="75">
        <f>SUM(H43:J43)</f>
        <v>402</v>
      </c>
    </row>
    <row r="46" spans="2:14" ht="15" customHeight="1" x14ac:dyDescent="0.25">
      <c r="G46" s="206" t="s">
        <v>165</v>
      </c>
      <c r="H46" s="207">
        <f>F43/H45/52</f>
        <v>18.610313815537697</v>
      </c>
      <c r="K46" s="195">
        <f>ROUNDUP((AVERAGE(K21:K28,K33:K36)),0)</f>
        <v>62</v>
      </c>
      <c r="L46" t="s">
        <v>7</v>
      </c>
    </row>
    <row r="47" spans="2:14" ht="15" customHeight="1" x14ac:dyDescent="0.25">
      <c r="K47" s="197">
        <f>ROUNDUP((AVERAGE(K29:K32)),0)</f>
        <v>63</v>
      </c>
      <c r="L47" s="169" t="s">
        <v>16</v>
      </c>
      <c r="M47" s="179"/>
    </row>
    <row r="48" spans="2:14" ht="15" customHeight="1" x14ac:dyDescent="0.25">
      <c r="D48" s="210" t="s">
        <v>185</v>
      </c>
      <c r="E48" s="211">
        <f>('Begroting Gemeente 1'!C15+'Begroting Gemeente 2'!C15)-E43</f>
        <v>0</v>
      </c>
      <c r="G48" s="75" t="s">
        <v>166</v>
      </c>
      <c r="H48" s="40">
        <f>'Begroting Gemeente 1'!C13+'Begroting Gemeente 2'!C13+'Begroting Gemeente 2'!C17+'Begroting Gemeente 1'!C17+'Begroting Gemeente 1'!C16+'Begroting Gemeente 2'!C16</f>
        <v>320000</v>
      </c>
      <c r="K48" s="197">
        <f>ROUNDUP((AVERAGE(K37:K42)),0)</f>
        <v>67</v>
      </c>
      <c r="L48" s="169" t="s">
        <v>12</v>
      </c>
      <c r="M48" s="169"/>
      <c r="N48" s="169"/>
    </row>
    <row r="49" spans="5:8" ht="15" customHeight="1" x14ac:dyDescent="0.25">
      <c r="G49" s="75" t="s">
        <v>168</v>
      </c>
      <c r="H49" s="212">
        <f>+H48/H45/52</f>
        <v>15.308075009567547</v>
      </c>
    </row>
    <row r="50" spans="5:8" ht="15" customHeight="1" x14ac:dyDescent="0.25"/>
    <row r="51" spans="5:8" ht="15" customHeight="1" x14ac:dyDescent="0.25"/>
    <row r="52" spans="5:8" ht="15" customHeight="1" x14ac:dyDescent="0.25"/>
    <row r="53" spans="5:8" ht="15" customHeight="1" x14ac:dyDescent="0.25"/>
    <row r="54" spans="5:8" ht="15" customHeight="1" x14ac:dyDescent="0.25"/>
    <row r="55" spans="5:8" ht="15" customHeight="1" x14ac:dyDescent="0.25"/>
    <row r="56" spans="5:8" ht="15" customHeight="1" x14ac:dyDescent="0.25">
      <c r="E56" s="175"/>
    </row>
    <row r="57" spans="5:8" ht="15" customHeight="1" x14ac:dyDescent="0.25"/>
    <row r="58" spans="5:8" ht="15" customHeight="1" x14ac:dyDescent="0.25"/>
    <row r="59" spans="5:8" ht="15" customHeight="1" x14ac:dyDescent="0.25"/>
    <row r="60" spans="5:8" ht="15" customHeight="1" x14ac:dyDescent="0.25"/>
    <row r="61" spans="5:8" ht="15" customHeight="1" x14ac:dyDescent="0.25"/>
    <row r="62" spans="5:8" ht="15" customHeight="1" x14ac:dyDescent="0.25"/>
    <row r="63" spans="5:8" ht="15" customHeight="1" x14ac:dyDescent="0.25"/>
    <row r="64" spans="5:8" ht="15" customHeight="1" x14ac:dyDescent="0.25"/>
    <row r="78" ht="15" customHeight="1" x14ac:dyDescent="0.25"/>
    <row r="79" ht="15" customHeight="1" x14ac:dyDescent="0.25"/>
    <row r="85" ht="15" customHeight="1" x14ac:dyDescent="0.25"/>
  </sheetData>
  <mergeCells count="1">
    <mergeCell ref="H14:J14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4253-8353-4F78-B8A4-FBE51D2747E2}">
  <dimension ref="B2:I360"/>
  <sheetViews>
    <sheetView showGridLines="0" zoomScaleNormal="100" workbookViewId="0">
      <selection activeCell="F17" sqref="F17"/>
    </sheetView>
  </sheetViews>
  <sheetFormatPr defaultColWidth="6.7109375" defaultRowHeight="15" x14ac:dyDescent="0.25"/>
  <cols>
    <col min="1" max="1" width="2.7109375" customWidth="1"/>
    <col min="2" max="2" width="31.42578125" customWidth="1"/>
    <col min="3" max="3" width="12.140625" customWidth="1"/>
    <col min="4" max="4" width="21.42578125" customWidth="1"/>
    <col min="5" max="5" width="36.42578125" customWidth="1"/>
    <col min="6" max="6" width="12.140625" customWidth="1"/>
    <col min="7" max="7" width="21.42578125" customWidth="1"/>
    <col min="8" max="8" width="15.42578125" customWidth="1"/>
    <col min="9" max="9" width="24" customWidth="1"/>
    <col min="10" max="10" width="3.7109375" customWidth="1"/>
    <col min="11" max="11" width="10.5703125" customWidth="1"/>
  </cols>
  <sheetData>
    <row r="2" spans="2:7" x14ac:dyDescent="0.25">
      <c r="E2" s="34" t="s">
        <v>99</v>
      </c>
    </row>
    <row r="3" spans="2:7" x14ac:dyDescent="0.25">
      <c r="G3" s="16"/>
    </row>
    <row r="4" spans="2:7" x14ac:dyDescent="0.25">
      <c r="F4" s="35" t="s">
        <v>26</v>
      </c>
      <c r="G4" s="133" t="s">
        <v>94</v>
      </c>
    </row>
    <row r="5" spans="2:7" x14ac:dyDescent="0.25">
      <c r="E5" s="74" t="s">
        <v>83</v>
      </c>
      <c r="F5" s="36">
        <f>+F38+F58+F78+F98</f>
        <v>125000</v>
      </c>
      <c r="G5" s="129">
        <f>'Begroting Gemeente 1'!F5-F5</f>
        <v>0</v>
      </c>
    </row>
    <row r="6" spans="2:7" x14ac:dyDescent="0.25">
      <c r="E6" s="74" t="s">
        <v>82</v>
      </c>
      <c r="F6" s="36">
        <f>+F119+F155+F173+F212+F266+F302+F319+F337+F356+F194+F230+F248+F284</f>
        <v>23500</v>
      </c>
      <c r="G6" s="129">
        <f>'Begroting Gemeente 1'!F6-F6</f>
        <v>0</v>
      </c>
    </row>
    <row r="7" spans="2:7" x14ac:dyDescent="0.25">
      <c r="E7" s="74" t="s">
        <v>81</v>
      </c>
      <c r="F7" s="36">
        <f>+F37+F57+F77+F97+F118+F136+F154+F172+F193+F211+F229+F247+F265+F283+F301+F318+F336+F355</f>
        <v>2000</v>
      </c>
      <c r="G7" s="129">
        <f>'Begroting Gemeente 1'!F7-F7</f>
        <v>0</v>
      </c>
    </row>
    <row r="8" spans="2:7" x14ac:dyDescent="0.25">
      <c r="E8" s="74" t="s">
        <v>80</v>
      </c>
      <c r="F8" s="36">
        <f>+F61+F41+F81+F101+F122+F140+F158+F176+F215+F269+F305+F322+F340+F359+F197+F233+F251+F287</f>
        <v>817190.03</v>
      </c>
      <c r="G8" s="129">
        <f>'Begroting Gemeente 1'!F8-F8</f>
        <v>-3.0000000027939677E-2</v>
      </c>
    </row>
    <row r="9" spans="2:7" x14ac:dyDescent="0.25">
      <c r="B9" s="75" t="s">
        <v>2</v>
      </c>
      <c r="C9" s="76">
        <v>44927</v>
      </c>
      <c r="D9" s="77"/>
      <c r="E9" s="74" t="s">
        <v>71</v>
      </c>
      <c r="F9" s="37">
        <f>+F36+F56+F76+F96+F117+F135+F153+F171+F210+F264+F300+F317+F335+F354+F192+F228+F246+F282</f>
        <v>80000</v>
      </c>
      <c r="G9" s="130">
        <f>'Begroting Gemeente 1'!F9-F9</f>
        <v>0</v>
      </c>
    </row>
    <row r="10" spans="2:7" x14ac:dyDescent="0.25">
      <c r="F10" s="38">
        <f>SUM(F5:F9)</f>
        <v>1047690.03</v>
      </c>
      <c r="G10" s="131">
        <f>'Begroting Gemeente 1'!F10-F10</f>
        <v>-3.0000000027939677E-2</v>
      </c>
    </row>
    <row r="11" spans="2:7" x14ac:dyDescent="0.25">
      <c r="B11" t="s">
        <v>7</v>
      </c>
      <c r="C11" s="4">
        <f>'Berekeningen tarieven'!K46</f>
        <v>62</v>
      </c>
      <c r="D11" t="s">
        <v>8</v>
      </c>
      <c r="G11" s="129"/>
    </row>
    <row r="12" spans="2:7" x14ac:dyDescent="0.25">
      <c r="B12" t="s">
        <v>12</v>
      </c>
      <c r="C12" s="4">
        <f>'Berekeningen tarieven'!K48</f>
        <v>67</v>
      </c>
      <c r="D12" t="s">
        <v>8</v>
      </c>
      <c r="F12" s="35" t="s">
        <v>24</v>
      </c>
      <c r="G12" s="130"/>
    </row>
    <row r="13" spans="2:7" x14ac:dyDescent="0.25">
      <c r="B13" t="s">
        <v>16</v>
      </c>
      <c r="C13" s="7">
        <f>'Berekeningen tarieven'!K47</f>
        <v>63</v>
      </c>
      <c r="D13" t="s">
        <v>8</v>
      </c>
      <c r="E13" t="s">
        <v>27</v>
      </c>
      <c r="F13" s="36">
        <f>+C35+C55+C75+C95+C116+C134+C152+C170+C191+C209+C263+C299+C316+C334+C353+C227+C245+C281</f>
        <v>8175</v>
      </c>
      <c r="G13" s="129">
        <f>'Begroting Gemeente 1'!F13-F13</f>
        <v>0</v>
      </c>
    </row>
    <row r="14" spans="2:7" x14ac:dyDescent="0.25">
      <c r="B14" t="s">
        <v>19</v>
      </c>
      <c r="C14" s="4">
        <f>'Berekeningen tarieven'!C8</f>
        <v>29</v>
      </c>
      <c r="D14" t="s">
        <v>20</v>
      </c>
      <c r="E14" t="s">
        <v>28</v>
      </c>
      <c r="F14" s="36">
        <f>+C36+C56+C76+C96+C117+C135+C153+C171+C192+C210+C228+C246+C264+C282+C300+C317+C335+C354</f>
        <v>181250</v>
      </c>
      <c r="G14" s="129">
        <f>'Begroting Gemeente 1'!F14-F14</f>
        <v>0</v>
      </c>
    </row>
    <row r="15" spans="2:7" x14ac:dyDescent="0.25">
      <c r="C15" s="78"/>
      <c r="E15" t="s">
        <v>30</v>
      </c>
      <c r="F15" s="36">
        <f>+C37+C57+C77+C97+C118+C136+C154+C172+C193+C211+C265+C301+C318+C336+C355+C229+C247+C283</f>
        <v>698015.03</v>
      </c>
      <c r="G15" s="129">
        <f>'Begroting Gemeente 1'!F15-F15</f>
        <v>-3.0000000027939677E-2</v>
      </c>
    </row>
    <row r="16" spans="2:7" x14ac:dyDescent="0.25">
      <c r="C16" s="79"/>
      <c r="E16" t="s">
        <v>32</v>
      </c>
      <c r="F16" s="37">
        <f>+C38+C58+C78+C98+C119+C137+C155+C173+C194+C212+C230+C248+C266+C284+C302+C319+C337+C356</f>
        <v>160250</v>
      </c>
      <c r="G16" s="130">
        <f>'Begroting Gemeente 1'!F16-F16</f>
        <v>0</v>
      </c>
    </row>
    <row r="17" spans="2:9" x14ac:dyDescent="0.25">
      <c r="F17" s="40">
        <f>SUM(F13:F16)</f>
        <v>1047690.03</v>
      </c>
      <c r="G17" s="131">
        <f>'Begroting Gemeente 1'!F17-F17</f>
        <v>-3.0000000027939677E-2</v>
      </c>
    </row>
    <row r="18" spans="2:9" x14ac:dyDescent="0.25">
      <c r="G18" s="129"/>
    </row>
    <row r="19" spans="2:9" ht="15.75" thickBot="1" x14ac:dyDescent="0.3">
      <c r="E19" s="80" t="s">
        <v>23</v>
      </c>
      <c r="F19" s="41">
        <f>+F10-F17</f>
        <v>0</v>
      </c>
      <c r="G19" s="132">
        <f>'Begroting Gemeente 1'!F19-F19</f>
        <v>0</v>
      </c>
    </row>
    <row r="20" spans="2:9" ht="16.5" thickTop="1" thickBot="1" x14ac:dyDescent="0.3"/>
    <row r="21" spans="2:9" ht="15.75" x14ac:dyDescent="0.25">
      <c r="B21" s="81" t="s">
        <v>0</v>
      </c>
      <c r="C21" s="82"/>
      <c r="D21" s="82"/>
      <c r="E21" s="82"/>
      <c r="F21" s="82"/>
      <c r="G21" s="83"/>
    </row>
    <row r="22" spans="2:9" x14ac:dyDescent="0.25">
      <c r="B22" s="84" t="str">
        <f>Instellingen!$C$8</f>
        <v>Voorbeeld</v>
      </c>
      <c r="G22" s="85"/>
    </row>
    <row r="23" spans="2:9" x14ac:dyDescent="0.25">
      <c r="B23" s="84"/>
      <c r="G23" s="85"/>
    </row>
    <row r="24" spans="2:9" x14ac:dyDescent="0.25">
      <c r="B24" s="122" t="s">
        <v>1</v>
      </c>
      <c r="C24" s="223" t="s">
        <v>100</v>
      </c>
      <c r="D24" s="224"/>
      <c r="E24" s="123"/>
      <c r="F24" s="225"/>
      <c r="G24" s="222"/>
    </row>
    <row r="25" spans="2:9" x14ac:dyDescent="0.25">
      <c r="B25" s="84"/>
      <c r="C25" s="1"/>
      <c r="D25" s="2"/>
      <c r="F25" s="1"/>
      <c r="G25" s="85"/>
      <c r="I25" s="39"/>
    </row>
    <row r="26" spans="2:9" x14ac:dyDescent="0.25">
      <c r="B26" s="84" t="s">
        <v>3</v>
      </c>
      <c r="C26" s="3">
        <v>400</v>
      </c>
      <c r="D26" s="2" t="s">
        <v>4</v>
      </c>
      <c r="E26" t="s">
        <v>5</v>
      </c>
      <c r="F26" s="32">
        <v>200</v>
      </c>
      <c r="G26" s="85" t="s">
        <v>6</v>
      </c>
      <c r="I26" s="39"/>
    </row>
    <row r="27" spans="2:9" x14ac:dyDescent="0.25">
      <c r="B27" s="84" t="s">
        <v>9</v>
      </c>
      <c r="C27" s="5">
        <v>0</v>
      </c>
      <c r="D27" s="2" t="s">
        <v>4</v>
      </c>
      <c r="E27" t="s">
        <v>10</v>
      </c>
      <c r="F27" s="111">
        <v>1850</v>
      </c>
      <c r="G27" s="85" t="s">
        <v>11</v>
      </c>
      <c r="I27" s="39"/>
    </row>
    <row r="28" spans="2:9" x14ac:dyDescent="0.25">
      <c r="B28" s="84" t="s">
        <v>13</v>
      </c>
      <c r="C28" s="6">
        <f>SUM(C26:C27)</f>
        <v>400</v>
      </c>
      <c r="D28" s="2" t="s">
        <v>14</v>
      </c>
      <c r="E28" t="s">
        <v>15</v>
      </c>
      <c r="F28" s="111">
        <v>9500</v>
      </c>
      <c r="G28" s="85" t="s">
        <v>11</v>
      </c>
      <c r="I28" s="39"/>
    </row>
    <row r="29" spans="2:9" x14ac:dyDescent="0.25">
      <c r="B29" s="84" t="s">
        <v>17</v>
      </c>
      <c r="C29" s="33">
        <v>2</v>
      </c>
      <c r="D29" s="2" t="s">
        <v>18</v>
      </c>
      <c r="E29" t="s">
        <v>96</v>
      </c>
      <c r="F29" s="111">
        <v>22000</v>
      </c>
      <c r="G29" s="85" t="s">
        <v>11</v>
      </c>
    </row>
    <row r="30" spans="2:9" x14ac:dyDescent="0.25">
      <c r="B30" s="84" t="s">
        <v>97</v>
      </c>
      <c r="C30" s="8">
        <v>0</v>
      </c>
      <c r="D30" s="2" t="s">
        <v>4</v>
      </c>
      <c r="E30" t="s">
        <v>93</v>
      </c>
      <c r="F30" s="136">
        <v>46000</v>
      </c>
      <c r="G30" s="85" t="s">
        <v>58</v>
      </c>
    </row>
    <row r="31" spans="2:9" x14ac:dyDescent="0.25">
      <c r="B31" s="86" t="s">
        <v>21</v>
      </c>
      <c r="C31" s="9">
        <v>1700</v>
      </c>
      <c r="D31" s="10" t="s">
        <v>22</v>
      </c>
      <c r="E31" s="11"/>
      <c r="F31" s="12"/>
      <c r="G31" s="87"/>
    </row>
    <row r="32" spans="2:9" x14ac:dyDescent="0.25">
      <c r="B32" s="84"/>
      <c r="G32" s="85"/>
    </row>
    <row r="33" spans="2:8" x14ac:dyDescent="0.25">
      <c r="B33" s="88" t="s">
        <v>23</v>
      </c>
      <c r="C33" s="14" t="s">
        <v>24</v>
      </c>
      <c r="D33" s="15"/>
      <c r="E33" s="13" t="s">
        <v>25</v>
      </c>
      <c r="F33" s="14" t="s">
        <v>26</v>
      </c>
      <c r="G33" s="89"/>
    </row>
    <row r="34" spans="2:8" x14ac:dyDescent="0.25">
      <c r="B34" s="84"/>
      <c r="C34" s="18"/>
      <c r="E34" s="17"/>
      <c r="F34" s="18"/>
      <c r="G34" s="85"/>
    </row>
    <row r="35" spans="2:8" x14ac:dyDescent="0.25">
      <c r="B35" s="84" t="s">
        <v>27</v>
      </c>
      <c r="C35" s="109">
        <v>0</v>
      </c>
      <c r="D35" s="90"/>
      <c r="E35" s="17"/>
      <c r="F35" s="19"/>
      <c r="G35" s="91"/>
    </row>
    <row r="36" spans="2:8" x14ac:dyDescent="0.25">
      <c r="B36" s="84" t="s">
        <v>28</v>
      </c>
      <c r="C36" s="19">
        <f>C31*C14</f>
        <v>49300</v>
      </c>
      <c r="D36" s="90"/>
      <c r="E36" s="17" t="s">
        <v>29</v>
      </c>
      <c r="F36" s="109">
        <v>0</v>
      </c>
      <c r="G36" s="91"/>
    </row>
    <row r="37" spans="2:8" x14ac:dyDescent="0.25">
      <c r="B37" s="84" t="s">
        <v>30</v>
      </c>
      <c r="C37" s="19">
        <f>+(C30+C26*C29)*$C$11</f>
        <v>49600</v>
      </c>
      <c r="D37" s="90"/>
      <c r="E37" s="17" t="s">
        <v>31</v>
      </c>
      <c r="F37" s="109">
        <v>500</v>
      </c>
      <c r="G37" s="91"/>
    </row>
    <row r="38" spans="2:8" x14ac:dyDescent="0.25">
      <c r="B38" s="92" t="s">
        <v>32</v>
      </c>
      <c r="C38" s="21">
        <f>F30</f>
        <v>46000</v>
      </c>
      <c r="D38" s="22"/>
      <c r="E38" s="20" t="s">
        <v>33</v>
      </c>
      <c r="F38" s="110">
        <v>30000</v>
      </c>
      <c r="G38" s="91"/>
    </row>
    <row r="39" spans="2:8" x14ac:dyDescent="0.25">
      <c r="B39" s="93" t="s">
        <v>95</v>
      </c>
      <c r="C39" s="24">
        <f>SUM(C35:C38)</f>
        <v>144900</v>
      </c>
      <c r="D39" s="25"/>
      <c r="E39" s="23" t="s">
        <v>34</v>
      </c>
      <c r="F39" s="24">
        <f>SUM(F35:F38)</f>
        <v>30500</v>
      </c>
      <c r="G39" s="94"/>
    </row>
    <row r="40" spans="2:8" x14ac:dyDescent="0.25">
      <c r="B40" s="84"/>
      <c r="C40" s="26"/>
      <c r="E40" s="17"/>
      <c r="F40" s="19"/>
      <c r="G40" s="85"/>
    </row>
    <row r="41" spans="2:8" x14ac:dyDescent="0.25">
      <c r="B41" s="84"/>
      <c r="C41" s="27"/>
      <c r="D41" s="95"/>
      <c r="E41" s="23" t="s">
        <v>80</v>
      </c>
      <c r="F41" s="28">
        <f>C39-F39</f>
        <v>114400</v>
      </c>
      <c r="G41" s="96"/>
      <c r="H41" s="73"/>
    </row>
    <row r="42" spans="2:8" ht="15.75" thickBot="1" x14ac:dyDescent="0.3">
      <c r="B42" s="97"/>
      <c r="C42" s="98"/>
      <c r="D42" s="99"/>
      <c r="E42" s="100"/>
      <c r="F42" s="101"/>
      <c r="G42" s="102"/>
    </row>
    <row r="43" spans="2:8" x14ac:dyDescent="0.25">
      <c r="B43" s="84"/>
      <c r="G43" s="85"/>
    </row>
    <row r="44" spans="2:8" x14ac:dyDescent="0.25">
      <c r="B44" s="122" t="s">
        <v>1</v>
      </c>
      <c r="C44" s="223" t="s">
        <v>101</v>
      </c>
      <c r="D44" s="224"/>
      <c r="E44" s="123"/>
      <c r="F44" s="225"/>
      <c r="G44" s="222"/>
    </row>
    <row r="45" spans="2:8" x14ac:dyDescent="0.25">
      <c r="B45" s="84"/>
      <c r="C45" s="1"/>
      <c r="D45" s="2"/>
      <c r="F45" s="1"/>
      <c r="G45" s="85"/>
    </row>
    <row r="46" spans="2:8" x14ac:dyDescent="0.25">
      <c r="B46" s="84" t="s">
        <v>3</v>
      </c>
      <c r="C46" s="3">
        <v>1500</v>
      </c>
      <c r="D46" s="2" t="s">
        <v>4</v>
      </c>
      <c r="E46" t="s">
        <v>5</v>
      </c>
      <c r="F46" s="32">
        <v>850</v>
      </c>
      <c r="G46" s="85" t="s">
        <v>6</v>
      </c>
    </row>
    <row r="47" spans="2:8" x14ac:dyDescent="0.25">
      <c r="B47" s="84" t="s">
        <v>9</v>
      </c>
      <c r="C47" s="5">
        <v>0</v>
      </c>
      <c r="D47" s="2" t="s">
        <v>4</v>
      </c>
      <c r="E47" t="s">
        <v>10</v>
      </c>
      <c r="F47" s="111">
        <v>2850</v>
      </c>
      <c r="G47" s="85" t="s">
        <v>11</v>
      </c>
    </row>
    <row r="48" spans="2:8" x14ac:dyDescent="0.25">
      <c r="B48" s="84" t="s">
        <v>13</v>
      </c>
      <c r="C48" s="6">
        <f>SUM(C46:C47)</f>
        <v>1500</v>
      </c>
      <c r="D48" s="2" t="s">
        <v>14</v>
      </c>
      <c r="E48" t="s">
        <v>15</v>
      </c>
      <c r="F48" s="111">
        <v>18000</v>
      </c>
      <c r="G48" s="85" t="s">
        <v>11</v>
      </c>
    </row>
    <row r="49" spans="2:7" x14ac:dyDescent="0.25">
      <c r="B49" s="84" t="s">
        <v>17</v>
      </c>
      <c r="C49" s="33">
        <v>2</v>
      </c>
      <c r="D49" s="2" t="s">
        <v>18</v>
      </c>
      <c r="E49" t="s">
        <v>96</v>
      </c>
      <c r="F49" s="111">
        <v>37500</v>
      </c>
      <c r="G49" s="85" t="s">
        <v>11</v>
      </c>
    </row>
    <row r="50" spans="2:7" x14ac:dyDescent="0.25">
      <c r="B50" s="84" t="s">
        <v>97</v>
      </c>
      <c r="C50" s="8">
        <v>0</v>
      </c>
      <c r="D50" s="2" t="s">
        <v>4</v>
      </c>
      <c r="E50" t="s">
        <v>93</v>
      </c>
      <c r="F50" s="136">
        <v>55000</v>
      </c>
      <c r="G50" s="85" t="s">
        <v>58</v>
      </c>
    </row>
    <row r="51" spans="2:7" x14ac:dyDescent="0.25">
      <c r="B51" s="86" t="s">
        <v>21</v>
      </c>
      <c r="C51" s="9">
        <v>2750</v>
      </c>
      <c r="D51" s="10" t="s">
        <v>22</v>
      </c>
      <c r="E51" s="11"/>
      <c r="F51" s="12"/>
      <c r="G51" s="87"/>
    </row>
    <row r="52" spans="2:7" x14ac:dyDescent="0.25">
      <c r="B52" s="84"/>
      <c r="G52" s="85"/>
    </row>
    <row r="53" spans="2:7" x14ac:dyDescent="0.25">
      <c r="B53" s="88" t="s">
        <v>23</v>
      </c>
      <c r="C53" s="14" t="s">
        <v>24</v>
      </c>
      <c r="D53" s="15"/>
      <c r="E53" s="13" t="s">
        <v>25</v>
      </c>
      <c r="F53" s="14" t="s">
        <v>26</v>
      </c>
      <c r="G53" s="89"/>
    </row>
    <row r="54" spans="2:7" x14ac:dyDescent="0.25">
      <c r="B54" s="84"/>
      <c r="C54" s="18"/>
      <c r="E54" s="17"/>
      <c r="F54" s="18"/>
      <c r="G54" s="85"/>
    </row>
    <row r="55" spans="2:7" x14ac:dyDescent="0.25">
      <c r="B55" s="84" t="s">
        <v>27</v>
      </c>
      <c r="C55" s="109">
        <v>0</v>
      </c>
      <c r="D55" s="90"/>
      <c r="E55" s="17"/>
      <c r="F55" s="19"/>
      <c r="G55" s="91"/>
    </row>
    <row r="56" spans="2:7" x14ac:dyDescent="0.25">
      <c r="B56" s="84" t="s">
        <v>28</v>
      </c>
      <c r="C56" s="19">
        <f>C51*$C$14</f>
        <v>79750</v>
      </c>
      <c r="D56" s="90"/>
      <c r="E56" s="17" t="s">
        <v>29</v>
      </c>
      <c r="F56" s="109">
        <v>0</v>
      </c>
      <c r="G56" s="91"/>
    </row>
    <row r="57" spans="2:7" x14ac:dyDescent="0.25">
      <c r="B57" s="84" t="s">
        <v>30</v>
      </c>
      <c r="C57" s="19">
        <f>+(C50+C46*C49)*$C$11</f>
        <v>186000</v>
      </c>
      <c r="D57" s="90"/>
      <c r="E57" s="17" t="s">
        <v>31</v>
      </c>
      <c r="F57" s="109">
        <v>500</v>
      </c>
      <c r="G57" s="91"/>
    </row>
    <row r="58" spans="2:7" x14ac:dyDescent="0.25">
      <c r="B58" s="92" t="s">
        <v>32</v>
      </c>
      <c r="C58" s="21">
        <f>F50</f>
        <v>55000</v>
      </c>
      <c r="D58" s="22"/>
      <c r="E58" s="20" t="s">
        <v>33</v>
      </c>
      <c r="F58" s="110">
        <v>65000</v>
      </c>
      <c r="G58" s="91"/>
    </row>
    <row r="59" spans="2:7" x14ac:dyDescent="0.25">
      <c r="B59" s="93" t="s">
        <v>95</v>
      </c>
      <c r="C59" s="24">
        <f>SUM(C55:C58)</f>
        <v>320750</v>
      </c>
      <c r="D59" s="25"/>
      <c r="E59" s="23" t="s">
        <v>34</v>
      </c>
      <c r="F59" s="24">
        <f>SUM(F55:F58)</f>
        <v>65500</v>
      </c>
      <c r="G59" s="94"/>
    </row>
    <row r="60" spans="2:7" x14ac:dyDescent="0.25">
      <c r="B60" s="84"/>
      <c r="C60" s="26"/>
      <c r="E60" s="17"/>
      <c r="F60" s="19"/>
      <c r="G60" s="85"/>
    </row>
    <row r="61" spans="2:7" x14ac:dyDescent="0.25">
      <c r="B61" s="84"/>
      <c r="C61" s="27"/>
      <c r="D61" s="95"/>
      <c r="E61" s="23" t="s">
        <v>80</v>
      </c>
      <c r="F61" s="28">
        <f>C59-F59</f>
        <v>255250</v>
      </c>
      <c r="G61" s="96"/>
    </row>
    <row r="62" spans="2:7" ht="15.75" thickBot="1" x14ac:dyDescent="0.3">
      <c r="B62" s="97"/>
      <c r="C62" s="98"/>
      <c r="D62" s="99"/>
      <c r="E62" s="100"/>
      <c r="F62" s="101"/>
      <c r="G62" s="102"/>
    </row>
    <row r="63" spans="2:7" x14ac:dyDescent="0.25">
      <c r="B63" s="84"/>
      <c r="G63" s="85"/>
    </row>
    <row r="64" spans="2:7" x14ac:dyDescent="0.25">
      <c r="B64" s="122" t="s">
        <v>1</v>
      </c>
      <c r="C64" s="223" t="s">
        <v>102</v>
      </c>
      <c r="D64" s="224"/>
      <c r="E64" s="123"/>
      <c r="F64" s="225"/>
      <c r="G64" s="222"/>
    </row>
    <row r="65" spans="2:7" x14ac:dyDescent="0.25">
      <c r="B65" s="84"/>
      <c r="C65" s="1"/>
      <c r="D65" s="2"/>
      <c r="F65" s="1"/>
      <c r="G65" s="85"/>
    </row>
    <row r="66" spans="2:7" x14ac:dyDescent="0.25">
      <c r="B66" s="84" t="s">
        <v>3</v>
      </c>
      <c r="C66" s="3">
        <v>405</v>
      </c>
      <c r="D66" s="2" t="s">
        <v>4</v>
      </c>
      <c r="E66" t="s">
        <v>5</v>
      </c>
      <c r="F66" s="32">
        <v>235</v>
      </c>
      <c r="G66" s="85" t="s">
        <v>6</v>
      </c>
    </row>
    <row r="67" spans="2:7" x14ac:dyDescent="0.25">
      <c r="B67" s="84" t="s">
        <v>9</v>
      </c>
      <c r="C67" s="5">
        <v>1200</v>
      </c>
      <c r="D67" s="2" t="s">
        <v>4</v>
      </c>
      <c r="E67" t="s">
        <v>10</v>
      </c>
      <c r="F67" s="111">
        <v>1050</v>
      </c>
      <c r="G67" s="85" t="s">
        <v>11</v>
      </c>
    </row>
    <row r="68" spans="2:7" x14ac:dyDescent="0.25">
      <c r="B68" s="84" t="s">
        <v>13</v>
      </c>
      <c r="C68" s="6">
        <f>SUM(C66:C67)</f>
        <v>1605</v>
      </c>
      <c r="D68" s="2" t="s">
        <v>14</v>
      </c>
      <c r="E68" t="s">
        <v>15</v>
      </c>
      <c r="F68" s="111">
        <v>10250</v>
      </c>
      <c r="G68" s="85" t="s">
        <v>11</v>
      </c>
    </row>
    <row r="69" spans="2:7" x14ac:dyDescent="0.25">
      <c r="B69" s="84" t="s">
        <v>17</v>
      </c>
      <c r="C69" s="33">
        <v>2</v>
      </c>
      <c r="D69" s="2" t="s">
        <v>18</v>
      </c>
      <c r="E69" t="s">
        <v>96</v>
      </c>
      <c r="F69" s="111">
        <v>27000</v>
      </c>
      <c r="G69" s="85" t="s">
        <v>11</v>
      </c>
    </row>
    <row r="70" spans="2:7" x14ac:dyDescent="0.25">
      <c r="B70" s="84" t="s">
        <v>97</v>
      </c>
      <c r="C70" s="8">
        <v>0</v>
      </c>
      <c r="D70" s="2" t="s">
        <v>4</v>
      </c>
      <c r="E70" t="s">
        <v>93</v>
      </c>
      <c r="F70" s="136">
        <v>33500</v>
      </c>
      <c r="G70" s="85" t="s">
        <v>58</v>
      </c>
    </row>
    <row r="71" spans="2:7" x14ac:dyDescent="0.25">
      <c r="B71" s="86" t="s">
        <v>21</v>
      </c>
      <c r="C71" s="9">
        <v>1050</v>
      </c>
      <c r="D71" s="10" t="s">
        <v>22</v>
      </c>
      <c r="E71" s="11"/>
      <c r="F71" s="12"/>
      <c r="G71" s="87"/>
    </row>
    <row r="72" spans="2:7" x14ac:dyDescent="0.25">
      <c r="B72" s="84"/>
      <c r="G72" s="85"/>
    </row>
    <row r="73" spans="2:7" x14ac:dyDescent="0.25">
      <c r="B73" s="88" t="s">
        <v>23</v>
      </c>
      <c r="C73" s="14" t="s">
        <v>24</v>
      </c>
      <c r="D73" s="15"/>
      <c r="E73" s="13" t="s">
        <v>25</v>
      </c>
      <c r="F73" s="14" t="s">
        <v>26</v>
      </c>
      <c r="G73" s="89"/>
    </row>
    <row r="74" spans="2:7" x14ac:dyDescent="0.25">
      <c r="B74" s="84"/>
      <c r="C74" s="18"/>
      <c r="E74" s="17"/>
      <c r="F74" s="18"/>
      <c r="G74" s="85"/>
    </row>
    <row r="75" spans="2:7" x14ac:dyDescent="0.25">
      <c r="B75" s="84" t="s">
        <v>27</v>
      </c>
      <c r="C75" s="109">
        <v>0</v>
      </c>
      <c r="D75" s="90"/>
      <c r="E75" s="17"/>
      <c r="F75" s="19"/>
      <c r="G75" s="91"/>
    </row>
    <row r="76" spans="2:7" x14ac:dyDescent="0.25">
      <c r="B76" s="84" t="s">
        <v>28</v>
      </c>
      <c r="C76" s="19">
        <f>C71*$C$14</f>
        <v>30450</v>
      </c>
      <c r="D76" s="90"/>
      <c r="E76" s="17" t="s">
        <v>29</v>
      </c>
      <c r="F76" s="109">
        <v>0</v>
      </c>
      <c r="G76" s="91"/>
    </row>
    <row r="77" spans="2:7" x14ac:dyDescent="0.25">
      <c r="B77" s="84" t="s">
        <v>30</v>
      </c>
      <c r="C77" s="19">
        <f>+(C70+C66*C69)*$C$11</f>
        <v>50220</v>
      </c>
      <c r="D77" s="90"/>
      <c r="E77" s="17" t="s">
        <v>31</v>
      </c>
      <c r="F77" s="109">
        <v>500</v>
      </c>
      <c r="G77" s="91"/>
    </row>
    <row r="78" spans="2:7" x14ac:dyDescent="0.25">
      <c r="B78" s="92" t="s">
        <v>32</v>
      </c>
      <c r="C78" s="21">
        <f>F70</f>
        <v>33500</v>
      </c>
      <c r="D78" s="22"/>
      <c r="E78" s="20" t="s">
        <v>33</v>
      </c>
      <c r="F78" s="110">
        <v>17500</v>
      </c>
      <c r="G78" s="91"/>
    </row>
    <row r="79" spans="2:7" x14ac:dyDescent="0.25">
      <c r="B79" s="93" t="s">
        <v>95</v>
      </c>
      <c r="C79" s="24">
        <f>SUM(C75:C78)</f>
        <v>114170</v>
      </c>
      <c r="D79" s="25"/>
      <c r="E79" s="23" t="s">
        <v>34</v>
      </c>
      <c r="F79" s="24">
        <f>SUM(F75:F78)</f>
        <v>18000</v>
      </c>
      <c r="G79" s="94"/>
    </row>
    <row r="80" spans="2:7" x14ac:dyDescent="0.25">
      <c r="B80" s="84"/>
      <c r="C80" s="26"/>
      <c r="E80" s="17"/>
      <c r="F80" s="19"/>
      <c r="G80" s="85"/>
    </row>
    <row r="81" spans="2:7" x14ac:dyDescent="0.25">
      <c r="B81" s="84"/>
      <c r="C81" s="27"/>
      <c r="D81" s="95"/>
      <c r="E81" s="23" t="s">
        <v>80</v>
      </c>
      <c r="F81" s="28">
        <f>C79-F79</f>
        <v>96170</v>
      </c>
      <c r="G81" s="96"/>
    </row>
    <row r="82" spans="2:7" ht="15.75" thickBot="1" x14ac:dyDescent="0.3">
      <c r="B82" s="97"/>
      <c r="C82" s="98"/>
      <c r="D82" s="99"/>
      <c r="E82" s="100"/>
      <c r="F82" s="101"/>
      <c r="G82" s="102"/>
    </row>
    <row r="83" spans="2:7" x14ac:dyDescent="0.25">
      <c r="B83" s="84"/>
      <c r="G83" s="85"/>
    </row>
    <row r="84" spans="2:7" x14ac:dyDescent="0.25">
      <c r="B84" s="122" t="s">
        <v>1</v>
      </c>
      <c r="C84" s="223" t="s">
        <v>103</v>
      </c>
      <c r="D84" s="224"/>
      <c r="E84" s="123"/>
      <c r="F84" s="225"/>
      <c r="G84" s="222"/>
    </row>
    <row r="85" spans="2:7" x14ac:dyDescent="0.25">
      <c r="B85" s="84"/>
      <c r="C85" s="1"/>
      <c r="D85" s="2"/>
      <c r="F85" s="1"/>
      <c r="G85" s="85"/>
    </row>
    <row r="86" spans="2:7" x14ac:dyDescent="0.25">
      <c r="B86" s="84" t="s">
        <v>3</v>
      </c>
      <c r="C86" s="3">
        <v>155</v>
      </c>
      <c r="D86" s="2" t="s">
        <v>4</v>
      </c>
      <c r="E86" t="s">
        <v>5</v>
      </c>
      <c r="F86" s="32">
        <v>100</v>
      </c>
      <c r="G86" s="85" t="s">
        <v>6</v>
      </c>
    </row>
    <row r="87" spans="2:7" x14ac:dyDescent="0.25">
      <c r="B87" s="84" t="s">
        <v>9</v>
      </c>
      <c r="C87" s="5">
        <v>300</v>
      </c>
      <c r="D87" s="2" t="s">
        <v>4</v>
      </c>
      <c r="E87" t="s">
        <v>10</v>
      </c>
      <c r="F87" s="111">
        <v>425</v>
      </c>
      <c r="G87" s="85" t="s">
        <v>11</v>
      </c>
    </row>
    <row r="88" spans="2:7" x14ac:dyDescent="0.25">
      <c r="B88" s="84" t="s">
        <v>13</v>
      </c>
      <c r="C88" s="6">
        <f>SUM(C86:C87)</f>
        <v>455</v>
      </c>
      <c r="D88" s="2" t="s">
        <v>14</v>
      </c>
      <c r="E88" t="s">
        <v>15</v>
      </c>
      <c r="F88" s="111">
        <v>7250</v>
      </c>
      <c r="G88" s="85" t="s">
        <v>11</v>
      </c>
    </row>
    <row r="89" spans="2:7" x14ac:dyDescent="0.25">
      <c r="B89" s="84" t="s">
        <v>17</v>
      </c>
      <c r="C89" s="33">
        <v>2</v>
      </c>
      <c r="D89" s="2" t="s">
        <v>18</v>
      </c>
      <c r="E89" t="s">
        <v>96</v>
      </c>
      <c r="F89" s="111">
        <v>8400</v>
      </c>
      <c r="G89" s="85" t="s">
        <v>11</v>
      </c>
    </row>
    <row r="90" spans="2:7" x14ac:dyDescent="0.25">
      <c r="B90" s="84" t="s">
        <v>97</v>
      </c>
      <c r="C90" s="8">
        <v>0</v>
      </c>
      <c r="D90" s="2" t="s">
        <v>4</v>
      </c>
      <c r="E90" t="s">
        <v>93</v>
      </c>
      <c r="F90" s="136">
        <v>25500</v>
      </c>
      <c r="G90" s="85" t="s">
        <v>58</v>
      </c>
    </row>
    <row r="91" spans="2:7" x14ac:dyDescent="0.25">
      <c r="B91" s="86" t="s">
        <v>21</v>
      </c>
      <c r="C91" s="9">
        <v>650</v>
      </c>
      <c r="D91" s="10" t="s">
        <v>22</v>
      </c>
      <c r="E91" s="11"/>
      <c r="F91" s="12"/>
      <c r="G91" s="87"/>
    </row>
    <row r="92" spans="2:7" x14ac:dyDescent="0.25">
      <c r="B92" s="84"/>
      <c r="G92" s="85"/>
    </row>
    <row r="93" spans="2:7" x14ac:dyDescent="0.25">
      <c r="B93" s="88" t="s">
        <v>23</v>
      </c>
      <c r="C93" s="14" t="s">
        <v>24</v>
      </c>
      <c r="D93" s="15"/>
      <c r="E93" s="13" t="s">
        <v>25</v>
      </c>
      <c r="F93" s="14" t="s">
        <v>26</v>
      </c>
      <c r="G93" s="89"/>
    </row>
    <row r="94" spans="2:7" x14ac:dyDescent="0.25">
      <c r="B94" s="84"/>
      <c r="C94" s="18"/>
      <c r="E94" s="17"/>
      <c r="F94" s="18"/>
      <c r="G94" s="85"/>
    </row>
    <row r="95" spans="2:7" x14ac:dyDescent="0.25">
      <c r="B95" s="84" t="s">
        <v>27</v>
      </c>
      <c r="C95" s="109">
        <v>0</v>
      </c>
      <c r="D95" s="90"/>
      <c r="E95" s="17"/>
      <c r="F95" s="19"/>
      <c r="G95" s="91"/>
    </row>
    <row r="96" spans="2:7" x14ac:dyDescent="0.25">
      <c r="B96" s="84" t="s">
        <v>28</v>
      </c>
      <c r="C96" s="19">
        <f>C91*$C$14</f>
        <v>18850</v>
      </c>
      <c r="D96" s="90"/>
      <c r="E96" s="17" t="s">
        <v>29</v>
      </c>
      <c r="F96" s="109">
        <v>0</v>
      </c>
      <c r="G96" s="91"/>
    </row>
    <row r="97" spans="2:7" x14ac:dyDescent="0.25">
      <c r="B97" s="84" t="s">
        <v>30</v>
      </c>
      <c r="C97" s="19">
        <f>+(C90+C86*C89)*$C$11</f>
        <v>19220</v>
      </c>
      <c r="D97" s="90"/>
      <c r="E97" s="17" t="s">
        <v>31</v>
      </c>
      <c r="F97" s="109">
        <v>500</v>
      </c>
      <c r="G97" s="91"/>
    </row>
    <row r="98" spans="2:7" x14ac:dyDescent="0.25">
      <c r="B98" s="92" t="s">
        <v>32</v>
      </c>
      <c r="C98" s="21">
        <f>F90</f>
        <v>25500</v>
      </c>
      <c r="D98" s="22"/>
      <c r="E98" s="20" t="s">
        <v>33</v>
      </c>
      <c r="F98" s="110">
        <v>12500</v>
      </c>
      <c r="G98" s="91"/>
    </row>
    <row r="99" spans="2:7" x14ac:dyDescent="0.25">
      <c r="B99" s="93" t="s">
        <v>95</v>
      </c>
      <c r="C99" s="24">
        <f>SUM(C95:C98)</f>
        <v>63570</v>
      </c>
      <c r="D99" s="25"/>
      <c r="E99" s="23" t="s">
        <v>34</v>
      </c>
      <c r="F99" s="24">
        <f>SUM(F95:F98)</f>
        <v>13000</v>
      </c>
      <c r="G99" s="94"/>
    </row>
    <row r="100" spans="2:7" x14ac:dyDescent="0.25">
      <c r="B100" s="84"/>
      <c r="C100" s="26"/>
      <c r="E100" s="17"/>
      <c r="F100" s="19"/>
      <c r="G100" s="85"/>
    </row>
    <row r="101" spans="2:7" x14ac:dyDescent="0.25">
      <c r="B101" s="84"/>
      <c r="C101" s="27"/>
      <c r="D101" s="95"/>
      <c r="E101" s="23" t="s">
        <v>80</v>
      </c>
      <c r="F101" s="28">
        <f>C99-F99</f>
        <v>50570</v>
      </c>
      <c r="G101" s="96"/>
    </row>
    <row r="102" spans="2:7" ht="15.75" thickBot="1" x14ac:dyDescent="0.3">
      <c r="B102" s="97"/>
      <c r="C102" s="98"/>
      <c r="D102" s="99"/>
      <c r="E102" s="100"/>
      <c r="F102" s="101"/>
      <c r="G102" s="102"/>
    </row>
    <row r="103" spans="2:7" ht="15.75" thickBot="1" x14ac:dyDescent="0.3"/>
    <row r="104" spans="2:7" ht="15.75" x14ac:dyDescent="0.25">
      <c r="B104" s="112" t="s">
        <v>84</v>
      </c>
      <c r="C104" s="113"/>
      <c r="D104" s="113"/>
      <c r="E104" s="113"/>
      <c r="F104" s="113"/>
      <c r="G104" s="114"/>
    </row>
    <row r="105" spans="2:7" ht="14.25" customHeight="1" x14ac:dyDescent="0.25">
      <c r="B105" s="84" t="str">
        <f>Instellingen!$C$8</f>
        <v>Voorbeeld</v>
      </c>
      <c r="G105" s="85"/>
    </row>
    <row r="106" spans="2:7" x14ac:dyDescent="0.25">
      <c r="B106" s="84"/>
      <c r="G106" s="85"/>
    </row>
    <row r="107" spans="2:7" x14ac:dyDescent="0.25">
      <c r="B107" s="122" t="s">
        <v>85</v>
      </c>
      <c r="C107" s="219" t="s">
        <v>104</v>
      </c>
      <c r="D107" s="220"/>
      <c r="E107" s="123"/>
      <c r="F107" s="221"/>
      <c r="G107" s="222"/>
    </row>
    <row r="108" spans="2:7" x14ac:dyDescent="0.25">
      <c r="B108" s="84"/>
      <c r="G108" s="85"/>
    </row>
    <row r="109" spans="2:7" x14ac:dyDescent="0.25">
      <c r="B109" s="84" t="s">
        <v>86</v>
      </c>
      <c r="C109" s="29">
        <v>45.09</v>
      </c>
      <c r="D109" t="s">
        <v>4</v>
      </c>
      <c r="E109" t="s">
        <v>21</v>
      </c>
      <c r="F109" s="103">
        <v>100</v>
      </c>
      <c r="G109" s="85" t="s">
        <v>22</v>
      </c>
    </row>
    <row r="110" spans="2:7" x14ac:dyDescent="0.25">
      <c r="B110" s="84" t="s">
        <v>87</v>
      </c>
      <c r="C110" s="30">
        <v>0</v>
      </c>
      <c r="D110" t="s">
        <v>4</v>
      </c>
      <c r="E110" t="s">
        <v>89</v>
      </c>
      <c r="F110" s="104">
        <v>2.5</v>
      </c>
      <c r="G110" s="85" t="s">
        <v>90</v>
      </c>
    </row>
    <row r="111" spans="2:7" x14ac:dyDescent="0.25">
      <c r="B111" s="84" t="s">
        <v>88</v>
      </c>
      <c r="C111" s="31">
        <f>SUM(C109:C110)</f>
        <v>45.09</v>
      </c>
      <c r="D111" t="s">
        <v>14</v>
      </c>
      <c r="E111" t="s">
        <v>91</v>
      </c>
      <c r="F111" s="105">
        <v>50</v>
      </c>
      <c r="G111" s="85" t="s">
        <v>11</v>
      </c>
    </row>
    <row r="112" spans="2:7" x14ac:dyDescent="0.25">
      <c r="B112" s="115"/>
      <c r="C112" s="106"/>
      <c r="D112" s="107"/>
      <c r="E112" s="107" t="s">
        <v>93</v>
      </c>
      <c r="F112" s="108">
        <v>0</v>
      </c>
      <c r="G112" s="85" t="s">
        <v>58</v>
      </c>
    </row>
    <row r="113" spans="2:7" x14ac:dyDescent="0.25">
      <c r="B113" s="84"/>
      <c r="G113" s="85"/>
    </row>
    <row r="114" spans="2:7" x14ac:dyDescent="0.25">
      <c r="B114" s="88" t="s">
        <v>23</v>
      </c>
      <c r="C114" s="14" t="s">
        <v>24</v>
      </c>
      <c r="D114" s="15"/>
      <c r="E114" s="13" t="s">
        <v>25</v>
      </c>
      <c r="F114" s="14" t="s">
        <v>26</v>
      </c>
      <c r="G114" s="89"/>
    </row>
    <row r="115" spans="2:7" x14ac:dyDescent="0.25">
      <c r="B115" s="84"/>
      <c r="C115" s="18"/>
      <c r="E115" s="17"/>
      <c r="F115" s="18"/>
      <c r="G115" s="85"/>
    </row>
    <row r="116" spans="2:7" x14ac:dyDescent="0.25">
      <c r="B116" s="84" t="s">
        <v>92</v>
      </c>
      <c r="C116" s="19">
        <f>F110*F111</f>
        <v>125</v>
      </c>
      <c r="D116" s="90"/>
      <c r="E116" s="17"/>
      <c r="F116" s="19"/>
      <c r="G116" s="91"/>
    </row>
    <row r="117" spans="2:7" x14ac:dyDescent="0.25">
      <c r="B117" s="84" t="s">
        <v>28</v>
      </c>
      <c r="C117" s="19">
        <f>F109*$C$14</f>
        <v>2900</v>
      </c>
      <c r="D117" s="90"/>
      <c r="E117" s="17" t="s">
        <v>29</v>
      </c>
      <c r="F117" s="109">
        <v>0</v>
      </c>
      <c r="G117" s="91"/>
    </row>
    <row r="118" spans="2:7" x14ac:dyDescent="0.25">
      <c r="B118" s="84" t="s">
        <v>30</v>
      </c>
      <c r="C118" s="19">
        <f>C109*$C$12+C110*$C$13</f>
        <v>3021.03</v>
      </c>
      <c r="D118" s="90"/>
      <c r="E118" s="17" t="s">
        <v>81</v>
      </c>
      <c r="F118" s="109">
        <v>0</v>
      </c>
      <c r="G118" s="91"/>
    </row>
    <row r="119" spans="2:7" x14ac:dyDescent="0.25">
      <c r="B119" s="92" t="s">
        <v>32</v>
      </c>
      <c r="C119" s="21">
        <f>F112</f>
        <v>0</v>
      </c>
      <c r="D119" s="22"/>
      <c r="E119" s="20" t="s">
        <v>33</v>
      </c>
      <c r="F119" s="110">
        <v>0</v>
      </c>
      <c r="G119" s="91"/>
    </row>
    <row r="120" spans="2:7" x14ac:dyDescent="0.25">
      <c r="B120" s="93" t="s">
        <v>95</v>
      </c>
      <c r="C120" s="24">
        <f>SUM(C116:C119)</f>
        <v>6046.0300000000007</v>
      </c>
      <c r="D120" s="25"/>
      <c r="E120" s="23" t="s">
        <v>34</v>
      </c>
      <c r="F120" s="24">
        <f>SUM(F116:F119)</f>
        <v>0</v>
      </c>
      <c r="G120" s="94"/>
    </row>
    <row r="121" spans="2:7" x14ac:dyDescent="0.25">
      <c r="B121" s="84"/>
      <c r="C121" s="26"/>
      <c r="E121" s="17"/>
      <c r="F121" s="19"/>
      <c r="G121" s="85"/>
    </row>
    <row r="122" spans="2:7" x14ac:dyDescent="0.25">
      <c r="B122" s="84"/>
      <c r="C122" s="27"/>
      <c r="D122" s="95"/>
      <c r="E122" s="23" t="s">
        <v>80</v>
      </c>
      <c r="F122" s="28">
        <f>C120-F120</f>
        <v>6046.0300000000007</v>
      </c>
      <c r="G122" s="96"/>
    </row>
    <row r="123" spans="2:7" ht="15.75" thickBot="1" x14ac:dyDescent="0.3">
      <c r="B123" s="97"/>
      <c r="C123" s="98"/>
      <c r="D123" s="99"/>
      <c r="E123" s="100"/>
      <c r="F123" s="101"/>
      <c r="G123" s="102"/>
    </row>
    <row r="124" spans="2:7" x14ac:dyDescent="0.25">
      <c r="B124" s="84"/>
      <c r="G124" s="85"/>
    </row>
    <row r="125" spans="2:7" ht="14.25" customHeight="1" x14ac:dyDescent="0.25">
      <c r="B125" s="122" t="s">
        <v>85</v>
      </c>
      <c r="C125" s="219" t="s">
        <v>105</v>
      </c>
      <c r="D125" s="220"/>
      <c r="E125" s="123"/>
      <c r="F125" s="221"/>
      <c r="G125" s="222"/>
    </row>
    <row r="126" spans="2:7" ht="14.25" customHeight="1" x14ac:dyDescent="0.25">
      <c r="B126" s="84"/>
      <c r="G126" s="85"/>
    </row>
    <row r="127" spans="2:7" ht="14.25" customHeight="1" x14ac:dyDescent="0.25">
      <c r="B127" s="84" t="s">
        <v>86</v>
      </c>
      <c r="C127" s="29">
        <v>30</v>
      </c>
      <c r="D127" t="s">
        <v>4</v>
      </c>
      <c r="E127" t="s">
        <v>21</v>
      </c>
      <c r="F127" s="103">
        <v>0</v>
      </c>
      <c r="G127" s="85" t="s">
        <v>22</v>
      </c>
    </row>
    <row r="128" spans="2:7" x14ac:dyDescent="0.25">
      <c r="B128" s="84" t="s">
        <v>87</v>
      </c>
      <c r="C128" s="30">
        <v>0</v>
      </c>
      <c r="D128" t="s">
        <v>4</v>
      </c>
      <c r="E128" t="s">
        <v>89</v>
      </c>
      <c r="F128" s="104">
        <v>0</v>
      </c>
      <c r="G128" s="85" t="s">
        <v>90</v>
      </c>
    </row>
    <row r="129" spans="2:7" ht="14.25" customHeight="1" x14ac:dyDescent="0.25">
      <c r="B129" s="84" t="s">
        <v>88</v>
      </c>
      <c r="C129" s="31">
        <f>SUM(C127:C128)</f>
        <v>30</v>
      </c>
      <c r="D129" t="s">
        <v>14</v>
      </c>
      <c r="E129" t="s">
        <v>91</v>
      </c>
      <c r="F129" s="105">
        <v>0</v>
      </c>
      <c r="G129" s="85" t="s">
        <v>11</v>
      </c>
    </row>
    <row r="130" spans="2:7" ht="14.25" customHeight="1" x14ac:dyDescent="0.25">
      <c r="B130" s="115"/>
      <c r="C130" s="106"/>
      <c r="D130" s="107"/>
      <c r="E130" s="107" t="s">
        <v>93</v>
      </c>
      <c r="F130" s="108">
        <v>250</v>
      </c>
      <c r="G130" s="85" t="s">
        <v>58</v>
      </c>
    </row>
    <row r="131" spans="2:7" ht="14.25" customHeight="1" x14ac:dyDescent="0.25">
      <c r="B131" s="84"/>
      <c r="G131" s="85"/>
    </row>
    <row r="132" spans="2:7" x14ac:dyDescent="0.25">
      <c r="B132" s="88" t="s">
        <v>23</v>
      </c>
      <c r="C132" s="14" t="s">
        <v>24</v>
      </c>
      <c r="D132" s="15"/>
      <c r="E132" s="13" t="s">
        <v>25</v>
      </c>
      <c r="F132" s="14" t="s">
        <v>26</v>
      </c>
      <c r="G132" s="89"/>
    </row>
    <row r="133" spans="2:7" ht="14.25" customHeight="1" x14ac:dyDescent="0.25">
      <c r="B133" s="84"/>
      <c r="C133" s="18"/>
      <c r="E133" s="17"/>
      <c r="F133" s="18"/>
      <c r="G133" s="85"/>
    </row>
    <row r="134" spans="2:7" x14ac:dyDescent="0.25">
      <c r="B134" s="84" t="s">
        <v>92</v>
      </c>
      <c r="C134" s="19">
        <f>F128*F129</f>
        <v>0</v>
      </c>
      <c r="D134" s="90"/>
      <c r="E134" s="17"/>
      <c r="F134" s="19"/>
      <c r="G134" s="91"/>
    </row>
    <row r="135" spans="2:7" ht="14.25" customHeight="1" x14ac:dyDescent="0.25">
      <c r="B135" s="84" t="s">
        <v>28</v>
      </c>
      <c r="C135" s="19">
        <f>F127*$C$14</f>
        <v>0</v>
      </c>
      <c r="D135" s="90"/>
      <c r="E135" s="17" t="s">
        <v>29</v>
      </c>
      <c r="F135" s="109">
        <v>0</v>
      </c>
      <c r="G135" s="91"/>
    </row>
    <row r="136" spans="2:7" x14ac:dyDescent="0.25">
      <c r="B136" s="84" t="s">
        <v>30</v>
      </c>
      <c r="C136" s="19">
        <f>C127*$C$12+C128*$C$13</f>
        <v>2010</v>
      </c>
      <c r="D136" s="90"/>
      <c r="E136" s="17" t="s">
        <v>81</v>
      </c>
      <c r="F136" s="109">
        <v>0</v>
      </c>
      <c r="G136" s="91"/>
    </row>
    <row r="137" spans="2:7" x14ac:dyDescent="0.25">
      <c r="B137" s="92" t="s">
        <v>32</v>
      </c>
      <c r="C137" s="21">
        <f>F130</f>
        <v>250</v>
      </c>
      <c r="D137" s="22"/>
      <c r="E137" s="20" t="s">
        <v>33</v>
      </c>
      <c r="F137" s="110">
        <v>0</v>
      </c>
      <c r="G137" s="91"/>
    </row>
    <row r="138" spans="2:7" x14ac:dyDescent="0.25">
      <c r="B138" s="93" t="s">
        <v>95</v>
      </c>
      <c r="C138" s="24">
        <f>SUM(C134:C137)</f>
        <v>2260</v>
      </c>
      <c r="D138" s="25"/>
      <c r="E138" s="23" t="s">
        <v>34</v>
      </c>
      <c r="F138" s="24">
        <f>SUM(F134:F137)</f>
        <v>0</v>
      </c>
      <c r="G138" s="94"/>
    </row>
    <row r="139" spans="2:7" x14ac:dyDescent="0.25">
      <c r="B139" s="84"/>
      <c r="C139" s="26"/>
      <c r="E139" s="17"/>
      <c r="F139" s="19"/>
      <c r="G139" s="85"/>
    </row>
    <row r="140" spans="2:7" x14ac:dyDescent="0.25">
      <c r="B140" s="84"/>
      <c r="C140" s="27"/>
      <c r="D140" s="95"/>
      <c r="E140" s="23" t="s">
        <v>80</v>
      </c>
      <c r="F140" s="28">
        <f>C138-F138</f>
        <v>2260</v>
      </c>
      <c r="G140" s="96"/>
    </row>
    <row r="141" spans="2:7" ht="15.75" thickBot="1" x14ac:dyDescent="0.3">
      <c r="B141" s="97"/>
      <c r="C141" s="98"/>
      <c r="D141" s="99"/>
      <c r="E141" s="100"/>
      <c r="F141" s="101"/>
      <c r="G141" s="102"/>
    </row>
    <row r="142" spans="2:7" x14ac:dyDescent="0.25">
      <c r="B142" s="84"/>
      <c r="G142" s="85"/>
    </row>
    <row r="143" spans="2:7" x14ac:dyDescent="0.25">
      <c r="B143" s="122" t="s">
        <v>85</v>
      </c>
      <c r="C143" s="219" t="s">
        <v>106</v>
      </c>
      <c r="D143" s="220"/>
      <c r="E143" s="123"/>
      <c r="F143" s="221"/>
      <c r="G143" s="222"/>
    </row>
    <row r="144" spans="2:7" x14ac:dyDescent="0.25">
      <c r="B144" s="84"/>
      <c r="G144" s="85"/>
    </row>
    <row r="145" spans="2:7" x14ac:dyDescent="0.25">
      <c r="B145" s="84" t="s">
        <v>86</v>
      </c>
      <c r="C145" s="29">
        <v>380</v>
      </c>
      <c r="D145" t="s">
        <v>4</v>
      </c>
      <c r="E145" t="s">
        <v>21</v>
      </c>
      <c r="F145" s="103">
        <v>0</v>
      </c>
      <c r="G145" s="85" t="s">
        <v>22</v>
      </c>
    </row>
    <row r="146" spans="2:7" x14ac:dyDescent="0.25">
      <c r="B146" s="84" t="s">
        <v>87</v>
      </c>
      <c r="C146" s="30">
        <v>1750</v>
      </c>
      <c r="D146" t="s">
        <v>4</v>
      </c>
      <c r="E146" t="s">
        <v>89</v>
      </c>
      <c r="F146" s="104">
        <v>500</v>
      </c>
      <c r="G146" s="85" t="s">
        <v>90</v>
      </c>
    </row>
    <row r="147" spans="2:7" x14ac:dyDescent="0.25">
      <c r="B147" s="84" t="s">
        <v>88</v>
      </c>
      <c r="C147" s="31">
        <f>SUM(C145:C146)</f>
        <v>2130</v>
      </c>
      <c r="D147" t="s">
        <v>14</v>
      </c>
      <c r="E147" t="s">
        <v>91</v>
      </c>
      <c r="F147" s="105">
        <v>5</v>
      </c>
      <c r="G147" s="85" t="s">
        <v>11</v>
      </c>
    </row>
    <row r="148" spans="2:7" x14ac:dyDescent="0.25">
      <c r="B148" s="115"/>
      <c r="C148" s="106"/>
      <c r="D148" s="107"/>
      <c r="E148" s="107" t="s">
        <v>93</v>
      </c>
      <c r="F148" s="108">
        <v>0</v>
      </c>
      <c r="G148" s="85" t="s">
        <v>58</v>
      </c>
    </row>
    <row r="149" spans="2:7" x14ac:dyDescent="0.25">
      <c r="B149" s="84"/>
      <c r="G149" s="85"/>
    </row>
    <row r="150" spans="2:7" x14ac:dyDescent="0.25">
      <c r="B150" s="88" t="s">
        <v>23</v>
      </c>
      <c r="C150" s="14" t="s">
        <v>24</v>
      </c>
      <c r="D150" s="15"/>
      <c r="E150" s="13" t="s">
        <v>25</v>
      </c>
      <c r="F150" s="14" t="s">
        <v>26</v>
      </c>
      <c r="G150" s="89"/>
    </row>
    <row r="151" spans="2:7" x14ac:dyDescent="0.25">
      <c r="B151" s="84"/>
      <c r="C151" s="18"/>
      <c r="E151" s="17"/>
      <c r="F151" s="18"/>
      <c r="G151" s="85"/>
    </row>
    <row r="152" spans="2:7" x14ac:dyDescent="0.25">
      <c r="B152" s="84" t="s">
        <v>92</v>
      </c>
      <c r="C152" s="19">
        <f>F146*F147</f>
        <v>2500</v>
      </c>
      <c r="D152" s="90"/>
      <c r="E152" s="17"/>
      <c r="F152" s="19"/>
      <c r="G152" s="91"/>
    </row>
    <row r="153" spans="2:7" x14ac:dyDescent="0.25">
      <c r="B153" s="84" t="s">
        <v>28</v>
      </c>
      <c r="C153" s="19">
        <f>F145*$C$14</f>
        <v>0</v>
      </c>
      <c r="D153" s="90"/>
      <c r="E153" s="17" t="s">
        <v>29</v>
      </c>
      <c r="F153" s="109">
        <v>0</v>
      </c>
      <c r="G153" s="91"/>
    </row>
    <row r="154" spans="2:7" x14ac:dyDescent="0.25">
      <c r="B154" s="84" t="s">
        <v>30</v>
      </c>
      <c r="C154" s="19">
        <f>C145*$C$12+C146*$C$13</f>
        <v>135710</v>
      </c>
      <c r="D154" s="90"/>
      <c r="E154" s="17" t="s">
        <v>81</v>
      </c>
      <c r="F154" s="109">
        <v>0</v>
      </c>
      <c r="G154" s="91"/>
    </row>
    <row r="155" spans="2:7" x14ac:dyDescent="0.25">
      <c r="B155" s="92" t="s">
        <v>32</v>
      </c>
      <c r="C155" s="21">
        <f>F148</f>
        <v>0</v>
      </c>
      <c r="D155" s="22"/>
      <c r="E155" s="20" t="s">
        <v>33</v>
      </c>
      <c r="F155" s="110">
        <v>16000</v>
      </c>
      <c r="G155" s="91"/>
    </row>
    <row r="156" spans="2:7" x14ac:dyDescent="0.25">
      <c r="B156" s="93" t="s">
        <v>95</v>
      </c>
      <c r="C156" s="24">
        <f>SUM(C152:C155)</f>
        <v>138210</v>
      </c>
      <c r="D156" s="25"/>
      <c r="E156" s="23" t="s">
        <v>34</v>
      </c>
      <c r="F156" s="24">
        <f>SUM(F152:F155)</f>
        <v>16000</v>
      </c>
      <c r="G156" s="94"/>
    </row>
    <row r="157" spans="2:7" x14ac:dyDescent="0.25">
      <c r="B157" s="84"/>
      <c r="C157" s="26"/>
      <c r="E157" s="17"/>
      <c r="F157" s="19"/>
      <c r="G157" s="85"/>
    </row>
    <row r="158" spans="2:7" x14ac:dyDescent="0.25">
      <c r="B158" s="84"/>
      <c r="C158" s="27"/>
      <c r="D158" s="95"/>
      <c r="E158" s="23" t="s">
        <v>80</v>
      </c>
      <c r="F158" s="28">
        <f>C156-F156</f>
        <v>122210</v>
      </c>
      <c r="G158" s="96"/>
    </row>
    <row r="159" spans="2:7" ht="15.75" thickBot="1" x14ac:dyDescent="0.3">
      <c r="B159" s="97"/>
      <c r="C159" s="98"/>
      <c r="D159" s="99"/>
      <c r="E159" s="100"/>
      <c r="F159" s="101"/>
      <c r="G159" s="102"/>
    </row>
    <row r="160" spans="2:7" x14ac:dyDescent="0.25">
      <c r="B160" s="84"/>
      <c r="G160" s="85"/>
    </row>
    <row r="161" spans="2:7" x14ac:dyDescent="0.25">
      <c r="B161" s="122" t="s">
        <v>85</v>
      </c>
      <c r="C161" s="219" t="s">
        <v>107</v>
      </c>
      <c r="D161" s="220"/>
      <c r="E161" s="123"/>
      <c r="F161" s="221"/>
      <c r="G161" s="222"/>
    </row>
    <row r="162" spans="2:7" x14ac:dyDescent="0.25">
      <c r="B162" s="84"/>
      <c r="G162" s="85"/>
    </row>
    <row r="163" spans="2:7" x14ac:dyDescent="0.25">
      <c r="B163" s="84" t="s">
        <v>86</v>
      </c>
      <c r="C163" s="29">
        <v>0</v>
      </c>
      <c r="D163" t="s">
        <v>4</v>
      </c>
      <c r="E163" t="s">
        <v>21</v>
      </c>
      <c r="F163" s="103">
        <v>0</v>
      </c>
      <c r="G163" s="85" t="s">
        <v>22</v>
      </c>
    </row>
    <row r="164" spans="2:7" x14ac:dyDescent="0.25">
      <c r="B164" s="84" t="s">
        <v>87</v>
      </c>
      <c r="C164" s="30">
        <v>0</v>
      </c>
      <c r="D164" t="s">
        <v>4</v>
      </c>
      <c r="E164" t="s">
        <v>89</v>
      </c>
      <c r="F164" s="104">
        <v>0</v>
      </c>
      <c r="G164" s="85" t="s">
        <v>90</v>
      </c>
    </row>
    <row r="165" spans="2:7" x14ac:dyDescent="0.25">
      <c r="B165" s="84" t="s">
        <v>88</v>
      </c>
      <c r="C165" s="31">
        <f>SUM(C163:C164)</f>
        <v>0</v>
      </c>
      <c r="D165" t="s">
        <v>14</v>
      </c>
      <c r="E165" t="s">
        <v>91</v>
      </c>
      <c r="F165" s="105">
        <v>0</v>
      </c>
      <c r="G165" s="85"/>
    </row>
    <row r="166" spans="2:7" x14ac:dyDescent="0.25">
      <c r="B166" s="115"/>
      <c r="C166" s="106"/>
      <c r="D166" s="107"/>
      <c r="E166" s="107" t="s">
        <v>93</v>
      </c>
      <c r="F166" s="108">
        <v>0</v>
      </c>
      <c r="G166" s="116"/>
    </row>
    <row r="167" spans="2:7" x14ac:dyDescent="0.25">
      <c r="B167" s="84"/>
      <c r="G167" s="85"/>
    </row>
    <row r="168" spans="2:7" x14ac:dyDescent="0.25">
      <c r="B168" s="88" t="s">
        <v>23</v>
      </c>
      <c r="C168" s="14" t="s">
        <v>24</v>
      </c>
      <c r="D168" s="15"/>
      <c r="E168" s="13" t="s">
        <v>25</v>
      </c>
      <c r="F168" s="14" t="s">
        <v>26</v>
      </c>
      <c r="G168" s="89"/>
    </row>
    <row r="169" spans="2:7" x14ac:dyDescent="0.25">
      <c r="B169" s="84"/>
      <c r="C169" s="18"/>
      <c r="E169" s="17"/>
      <c r="F169" s="18"/>
      <c r="G169" s="85"/>
    </row>
    <row r="170" spans="2:7" x14ac:dyDescent="0.25">
      <c r="B170" s="84" t="s">
        <v>92</v>
      </c>
      <c r="C170" s="19">
        <f>F164*F165</f>
        <v>0</v>
      </c>
      <c r="D170" s="90"/>
      <c r="E170" s="17"/>
      <c r="F170" s="19"/>
      <c r="G170" s="91"/>
    </row>
    <row r="171" spans="2:7" x14ac:dyDescent="0.25">
      <c r="B171" s="84" t="s">
        <v>28</v>
      </c>
      <c r="C171" s="19">
        <f>F163*$C$14</f>
        <v>0</v>
      </c>
      <c r="D171" s="90"/>
      <c r="E171" s="17" t="s">
        <v>29</v>
      </c>
      <c r="F171" s="109">
        <v>0</v>
      </c>
      <c r="G171" s="91"/>
    </row>
    <row r="172" spans="2:7" x14ac:dyDescent="0.25">
      <c r="B172" s="84" t="s">
        <v>30</v>
      </c>
      <c r="C172" s="19">
        <f>C163*$C$12+C164*$C$13</f>
        <v>0</v>
      </c>
      <c r="D172" s="90"/>
      <c r="E172" s="17" t="s">
        <v>81</v>
      </c>
      <c r="F172" s="109">
        <v>0</v>
      </c>
      <c r="G172" s="91"/>
    </row>
    <row r="173" spans="2:7" x14ac:dyDescent="0.25">
      <c r="B173" s="92" t="s">
        <v>32</v>
      </c>
      <c r="C173" s="21">
        <f>F166</f>
        <v>0</v>
      </c>
      <c r="D173" s="22"/>
      <c r="E173" s="20" t="s">
        <v>33</v>
      </c>
      <c r="F173" s="110">
        <v>0</v>
      </c>
      <c r="G173" s="91"/>
    </row>
    <row r="174" spans="2:7" x14ac:dyDescent="0.25">
      <c r="B174" s="93" t="s">
        <v>95</v>
      </c>
      <c r="C174" s="24">
        <f>SUM(C170:C173)</f>
        <v>0</v>
      </c>
      <c r="D174" s="25"/>
      <c r="E174" s="23" t="s">
        <v>34</v>
      </c>
      <c r="F174" s="24">
        <f>SUM(F170:F173)</f>
        <v>0</v>
      </c>
      <c r="G174" s="94"/>
    </row>
    <row r="175" spans="2:7" x14ac:dyDescent="0.25">
      <c r="B175" s="84"/>
      <c r="C175" s="26"/>
      <c r="E175" s="17"/>
      <c r="F175" s="19"/>
      <c r="G175" s="85"/>
    </row>
    <row r="176" spans="2:7" x14ac:dyDescent="0.25">
      <c r="B176" s="84"/>
      <c r="C176" s="27"/>
      <c r="D176" s="95"/>
      <c r="E176" s="23" t="s">
        <v>80</v>
      </c>
      <c r="F176" s="28">
        <f>C174-F174</f>
        <v>0</v>
      </c>
      <c r="G176" s="96"/>
    </row>
    <row r="177" spans="2:7" ht="15.75" thickBot="1" x14ac:dyDescent="0.3">
      <c r="B177" s="97"/>
      <c r="C177" s="98"/>
      <c r="D177" s="99"/>
      <c r="E177" s="100"/>
      <c r="F177" s="101"/>
      <c r="G177" s="102"/>
    </row>
    <row r="178" spans="2:7" ht="15.75" thickBot="1" x14ac:dyDescent="0.3">
      <c r="B178" s="120"/>
      <c r="G178" s="121"/>
    </row>
    <row r="179" spans="2:7" ht="15.75" x14ac:dyDescent="0.25">
      <c r="B179" s="117" t="s">
        <v>84</v>
      </c>
      <c r="C179" s="118"/>
      <c r="D179" s="118"/>
      <c r="E179" s="118"/>
      <c r="F179" s="118"/>
      <c r="G179" s="119"/>
    </row>
    <row r="180" spans="2:7" x14ac:dyDescent="0.25">
      <c r="B180" s="84" t="str">
        <f>Instellingen!$C$8</f>
        <v>Voorbeeld</v>
      </c>
      <c r="G180" s="85"/>
    </row>
    <row r="181" spans="2:7" x14ac:dyDescent="0.25">
      <c r="B181" s="84"/>
      <c r="G181" s="85"/>
    </row>
    <row r="182" spans="2:7" x14ac:dyDescent="0.25">
      <c r="B182" s="122" t="s">
        <v>85</v>
      </c>
      <c r="C182" s="219" t="s">
        <v>108</v>
      </c>
      <c r="D182" s="220"/>
      <c r="E182" s="123"/>
      <c r="F182" s="221"/>
      <c r="G182" s="222"/>
    </row>
    <row r="183" spans="2:7" x14ac:dyDescent="0.25">
      <c r="B183" s="84"/>
      <c r="G183" s="85"/>
    </row>
    <row r="184" spans="2:7" x14ac:dyDescent="0.25">
      <c r="B184" s="84" t="s">
        <v>86</v>
      </c>
      <c r="C184" s="29">
        <v>0</v>
      </c>
      <c r="D184" t="s">
        <v>4</v>
      </c>
      <c r="E184" t="s">
        <v>21</v>
      </c>
      <c r="F184" s="103">
        <v>0</v>
      </c>
      <c r="G184" s="85" t="s">
        <v>22</v>
      </c>
    </row>
    <row r="185" spans="2:7" x14ac:dyDescent="0.25">
      <c r="B185" s="84" t="s">
        <v>87</v>
      </c>
      <c r="C185" s="30">
        <v>0</v>
      </c>
      <c r="D185" t="s">
        <v>4</v>
      </c>
      <c r="E185" t="s">
        <v>89</v>
      </c>
      <c r="F185" s="104">
        <v>0</v>
      </c>
      <c r="G185" s="85" t="s">
        <v>90</v>
      </c>
    </row>
    <row r="186" spans="2:7" x14ac:dyDescent="0.25">
      <c r="B186" s="84" t="s">
        <v>88</v>
      </c>
      <c r="C186" s="31">
        <f>SUM(C184:C185)</f>
        <v>0</v>
      </c>
      <c r="D186" t="s">
        <v>14</v>
      </c>
      <c r="E186" t="s">
        <v>91</v>
      </c>
      <c r="F186" s="105">
        <v>0</v>
      </c>
      <c r="G186" s="85" t="s">
        <v>11</v>
      </c>
    </row>
    <row r="187" spans="2:7" x14ac:dyDescent="0.25">
      <c r="B187" s="115"/>
      <c r="C187" s="106"/>
      <c r="D187" s="107"/>
      <c r="E187" s="107" t="s">
        <v>93</v>
      </c>
      <c r="F187" s="108">
        <v>0</v>
      </c>
      <c r="G187" s="85" t="s">
        <v>58</v>
      </c>
    </row>
    <row r="188" spans="2:7" x14ac:dyDescent="0.25">
      <c r="B188" s="84"/>
      <c r="G188" s="85"/>
    </row>
    <row r="189" spans="2:7" x14ac:dyDescent="0.25">
      <c r="B189" s="88" t="s">
        <v>23</v>
      </c>
      <c r="C189" s="14" t="s">
        <v>24</v>
      </c>
      <c r="D189" s="15"/>
      <c r="E189" s="13" t="s">
        <v>25</v>
      </c>
      <c r="F189" s="14" t="s">
        <v>26</v>
      </c>
      <c r="G189" s="89"/>
    </row>
    <row r="190" spans="2:7" x14ac:dyDescent="0.25">
      <c r="B190" s="84"/>
      <c r="C190" s="18"/>
      <c r="E190" s="17"/>
      <c r="F190" s="18"/>
      <c r="G190" s="85"/>
    </row>
    <row r="191" spans="2:7" x14ac:dyDescent="0.25">
      <c r="B191" s="84" t="s">
        <v>92</v>
      </c>
      <c r="C191" s="19">
        <f>F185*F186</f>
        <v>0</v>
      </c>
      <c r="D191" s="90"/>
      <c r="E191" s="17"/>
      <c r="F191" s="19"/>
      <c r="G191" s="91"/>
    </row>
    <row r="192" spans="2:7" x14ac:dyDescent="0.25">
      <c r="B192" s="84" t="s">
        <v>28</v>
      </c>
      <c r="C192" s="19">
        <f>F184*$C$14</f>
        <v>0</v>
      </c>
      <c r="D192" s="90"/>
      <c r="E192" s="17" t="s">
        <v>29</v>
      </c>
      <c r="F192" s="109">
        <v>0</v>
      </c>
      <c r="G192" s="91"/>
    </row>
    <row r="193" spans="2:7" x14ac:dyDescent="0.25">
      <c r="B193" s="84" t="s">
        <v>30</v>
      </c>
      <c r="C193" s="19">
        <f>C184*$C$12+C185*$C$13</f>
        <v>0</v>
      </c>
      <c r="D193" s="90"/>
      <c r="E193" s="17" t="s">
        <v>81</v>
      </c>
      <c r="F193" s="109">
        <v>0</v>
      </c>
      <c r="G193" s="91"/>
    </row>
    <row r="194" spans="2:7" x14ac:dyDescent="0.25">
      <c r="B194" s="92" t="s">
        <v>32</v>
      </c>
      <c r="C194" s="21">
        <f>F187</f>
        <v>0</v>
      </c>
      <c r="D194" s="22"/>
      <c r="E194" s="20" t="s">
        <v>33</v>
      </c>
      <c r="F194" s="110">
        <v>0</v>
      </c>
      <c r="G194" s="91"/>
    </row>
    <row r="195" spans="2:7" x14ac:dyDescent="0.25">
      <c r="B195" s="93" t="s">
        <v>95</v>
      </c>
      <c r="C195" s="24">
        <f>SUM(C191:C194)</f>
        <v>0</v>
      </c>
      <c r="D195" s="25"/>
      <c r="E195" s="23" t="s">
        <v>34</v>
      </c>
      <c r="F195" s="24">
        <f>SUM(F191:F194)</f>
        <v>0</v>
      </c>
      <c r="G195" s="94"/>
    </row>
    <row r="196" spans="2:7" x14ac:dyDescent="0.25">
      <c r="B196" s="84"/>
      <c r="C196" s="26"/>
      <c r="E196" s="17"/>
      <c r="F196" s="19"/>
      <c r="G196" s="85"/>
    </row>
    <row r="197" spans="2:7" x14ac:dyDescent="0.25">
      <c r="B197" s="84"/>
      <c r="C197" s="27"/>
      <c r="D197" s="95"/>
      <c r="E197" s="23" t="s">
        <v>80</v>
      </c>
      <c r="F197" s="28">
        <f>C195-F195</f>
        <v>0</v>
      </c>
      <c r="G197" s="96"/>
    </row>
    <row r="198" spans="2:7" ht="15.75" thickBot="1" x14ac:dyDescent="0.3">
      <c r="B198" s="97"/>
      <c r="C198" s="98"/>
      <c r="D198" s="99"/>
      <c r="E198" s="100"/>
      <c r="F198" s="101"/>
      <c r="G198" s="102"/>
    </row>
    <row r="199" spans="2:7" x14ac:dyDescent="0.25">
      <c r="B199" s="84"/>
      <c r="G199" s="85"/>
    </row>
    <row r="200" spans="2:7" x14ac:dyDescent="0.25">
      <c r="B200" s="122" t="s">
        <v>85</v>
      </c>
      <c r="C200" s="219" t="s">
        <v>109</v>
      </c>
      <c r="D200" s="220"/>
      <c r="E200" s="123"/>
      <c r="F200" s="221"/>
      <c r="G200" s="222"/>
    </row>
    <row r="201" spans="2:7" x14ac:dyDescent="0.25">
      <c r="B201" s="84"/>
      <c r="G201" s="85"/>
    </row>
    <row r="202" spans="2:7" x14ac:dyDescent="0.25">
      <c r="B202" s="84" t="s">
        <v>86</v>
      </c>
      <c r="C202" s="29">
        <v>45</v>
      </c>
      <c r="D202" t="s">
        <v>4</v>
      </c>
      <c r="E202" t="s">
        <v>21</v>
      </c>
      <c r="F202" s="103">
        <v>0</v>
      </c>
      <c r="G202" s="85" t="s">
        <v>22</v>
      </c>
    </row>
    <row r="203" spans="2:7" x14ac:dyDescent="0.25">
      <c r="B203" s="84" t="s">
        <v>87</v>
      </c>
      <c r="C203" s="30">
        <v>250</v>
      </c>
      <c r="D203" t="s">
        <v>4</v>
      </c>
      <c r="E203" t="s">
        <v>89</v>
      </c>
      <c r="F203" s="104">
        <v>120</v>
      </c>
      <c r="G203" s="85" t="s">
        <v>90</v>
      </c>
    </row>
    <row r="204" spans="2:7" x14ac:dyDescent="0.25">
      <c r="B204" s="84" t="s">
        <v>88</v>
      </c>
      <c r="C204" s="31">
        <f>SUM(C202:C203)</f>
        <v>295</v>
      </c>
      <c r="D204" t="s">
        <v>14</v>
      </c>
      <c r="E204" t="s">
        <v>91</v>
      </c>
      <c r="F204" s="105">
        <v>25</v>
      </c>
      <c r="G204" s="85" t="s">
        <v>11</v>
      </c>
    </row>
    <row r="205" spans="2:7" x14ac:dyDescent="0.25">
      <c r="B205" s="115"/>
      <c r="C205" s="106"/>
      <c r="D205" s="107"/>
      <c r="E205" s="107" t="s">
        <v>93</v>
      </c>
      <c r="F205" s="108">
        <v>0</v>
      </c>
      <c r="G205" s="85" t="s">
        <v>58</v>
      </c>
    </row>
    <row r="206" spans="2:7" x14ac:dyDescent="0.25">
      <c r="B206" s="84"/>
      <c r="G206" s="85"/>
    </row>
    <row r="207" spans="2:7" x14ac:dyDescent="0.25">
      <c r="B207" s="88" t="s">
        <v>23</v>
      </c>
      <c r="C207" s="14" t="s">
        <v>24</v>
      </c>
      <c r="D207" s="15"/>
      <c r="E207" s="13" t="s">
        <v>25</v>
      </c>
      <c r="F207" s="14" t="s">
        <v>26</v>
      </c>
      <c r="G207" s="89"/>
    </row>
    <row r="208" spans="2:7" x14ac:dyDescent="0.25">
      <c r="B208" s="84"/>
      <c r="C208" s="18"/>
      <c r="E208" s="17"/>
      <c r="F208" s="18"/>
      <c r="G208" s="85"/>
    </row>
    <row r="209" spans="2:7" x14ac:dyDescent="0.25">
      <c r="B209" s="84" t="s">
        <v>92</v>
      </c>
      <c r="C209" s="19">
        <f>F203*F204</f>
        <v>3000</v>
      </c>
      <c r="D209" s="90"/>
      <c r="E209" s="17"/>
      <c r="F209" s="19"/>
      <c r="G209" s="91"/>
    </row>
    <row r="210" spans="2:7" x14ac:dyDescent="0.25">
      <c r="B210" s="84" t="s">
        <v>28</v>
      </c>
      <c r="C210" s="19">
        <f>F202*$C$14</f>
        <v>0</v>
      </c>
      <c r="D210" s="90"/>
      <c r="E210" s="17" t="s">
        <v>29</v>
      </c>
      <c r="F210" s="109">
        <v>14500</v>
      </c>
      <c r="G210" s="91"/>
    </row>
    <row r="211" spans="2:7" x14ac:dyDescent="0.25">
      <c r="B211" s="84" t="s">
        <v>30</v>
      </c>
      <c r="C211" s="19">
        <f>C202*$C$12+C203*$C$13</f>
        <v>18765</v>
      </c>
      <c r="D211" s="90"/>
      <c r="E211" s="17" t="s">
        <v>81</v>
      </c>
      <c r="F211" s="109">
        <v>0</v>
      </c>
      <c r="G211" s="91"/>
    </row>
    <row r="212" spans="2:7" x14ac:dyDescent="0.25">
      <c r="B212" s="92" t="s">
        <v>32</v>
      </c>
      <c r="C212" s="21">
        <f>F205</f>
        <v>0</v>
      </c>
      <c r="D212" s="22"/>
      <c r="E212" s="20" t="s">
        <v>33</v>
      </c>
      <c r="F212" s="110">
        <v>0</v>
      </c>
      <c r="G212" s="91"/>
    </row>
    <row r="213" spans="2:7" x14ac:dyDescent="0.25">
      <c r="B213" s="93" t="s">
        <v>95</v>
      </c>
      <c r="C213" s="24">
        <f>SUM(C209:C212)</f>
        <v>21765</v>
      </c>
      <c r="D213" s="25"/>
      <c r="E213" s="23" t="s">
        <v>34</v>
      </c>
      <c r="F213" s="24">
        <f>SUM(F209:F212)</f>
        <v>14500</v>
      </c>
      <c r="G213" s="94"/>
    </row>
    <row r="214" spans="2:7" x14ac:dyDescent="0.25">
      <c r="B214" s="84"/>
      <c r="C214" s="26"/>
      <c r="E214" s="17"/>
      <c r="F214" s="19"/>
      <c r="G214" s="85"/>
    </row>
    <row r="215" spans="2:7" x14ac:dyDescent="0.25">
      <c r="B215" s="84"/>
      <c r="C215" s="27"/>
      <c r="D215" s="95"/>
      <c r="E215" s="23" t="s">
        <v>80</v>
      </c>
      <c r="F215" s="28">
        <f>C213-F213</f>
        <v>7265</v>
      </c>
      <c r="G215" s="96"/>
    </row>
    <row r="216" spans="2:7" ht="15.75" thickBot="1" x14ac:dyDescent="0.3">
      <c r="B216" s="97"/>
      <c r="C216" s="98"/>
      <c r="D216" s="99"/>
      <c r="E216" s="100"/>
      <c r="F216" s="101"/>
      <c r="G216" s="102"/>
    </row>
    <row r="217" spans="2:7" x14ac:dyDescent="0.25">
      <c r="B217" s="84"/>
      <c r="G217" s="85"/>
    </row>
    <row r="218" spans="2:7" x14ac:dyDescent="0.25">
      <c r="B218" s="122" t="s">
        <v>85</v>
      </c>
      <c r="C218" s="219" t="s">
        <v>110</v>
      </c>
      <c r="D218" s="220"/>
      <c r="E218" s="123"/>
      <c r="F218" s="221"/>
      <c r="G218" s="222"/>
    </row>
    <row r="219" spans="2:7" x14ac:dyDescent="0.25">
      <c r="B219" s="84"/>
      <c r="G219" s="85"/>
    </row>
    <row r="220" spans="2:7" x14ac:dyDescent="0.25">
      <c r="B220" s="84" t="s">
        <v>86</v>
      </c>
      <c r="C220" s="29">
        <v>50</v>
      </c>
      <c r="D220" t="s">
        <v>4</v>
      </c>
      <c r="E220" t="s">
        <v>21</v>
      </c>
      <c r="F220" s="103">
        <v>0</v>
      </c>
      <c r="G220" s="85" t="s">
        <v>22</v>
      </c>
    </row>
    <row r="221" spans="2:7" x14ac:dyDescent="0.25">
      <c r="B221" s="84" t="s">
        <v>87</v>
      </c>
      <c r="C221" s="30">
        <v>20</v>
      </c>
      <c r="D221" t="s">
        <v>4</v>
      </c>
      <c r="E221" t="s">
        <v>89</v>
      </c>
      <c r="F221" s="104">
        <v>0</v>
      </c>
      <c r="G221" s="85" t="s">
        <v>90</v>
      </c>
    </row>
    <row r="222" spans="2:7" x14ac:dyDescent="0.25">
      <c r="B222" s="84" t="s">
        <v>88</v>
      </c>
      <c r="C222" s="31">
        <f>SUM(C220:C221)</f>
        <v>70</v>
      </c>
      <c r="D222" t="s">
        <v>14</v>
      </c>
      <c r="E222" t="s">
        <v>91</v>
      </c>
      <c r="F222" s="105">
        <v>0</v>
      </c>
      <c r="G222" s="85" t="s">
        <v>11</v>
      </c>
    </row>
    <row r="223" spans="2:7" x14ac:dyDescent="0.25">
      <c r="B223" s="115"/>
      <c r="C223" s="106"/>
      <c r="D223" s="107"/>
      <c r="E223" s="107" t="s">
        <v>93</v>
      </c>
      <c r="F223" s="108">
        <v>0</v>
      </c>
      <c r="G223" s="85" t="s">
        <v>58</v>
      </c>
    </row>
    <row r="224" spans="2:7" x14ac:dyDescent="0.25">
      <c r="B224" s="84"/>
      <c r="G224" s="85"/>
    </row>
    <row r="225" spans="2:7" x14ac:dyDescent="0.25">
      <c r="B225" s="88" t="s">
        <v>23</v>
      </c>
      <c r="C225" s="14" t="s">
        <v>24</v>
      </c>
      <c r="D225" s="15"/>
      <c r="E225" s="13" t="s">
        <v>25</v>
      </c>
      <c r="F225" s="14" t="s">
        <v>26</v>
      </c>
      <c r="G225" s="89"/>
    </row>
    <row r="226" spans="2:7" x14ac:dyDescent="0.25">
      <c r="B226" s="84"/>
      <c r="C226" s="18"/>
      <c r="E226" s="17"/>
      <c r="F226" s="18"/>
      <c r="G226" s="85"/>
    </row>
    <row r="227" spans="2:7" x14ac:dyDescent="0.25">
      <c r="B227" s="84" t="s">
        <v>92</v>
      </c>
      <c r="C227" s="19">
        <f>F221*F222</f>
        <v>0</v>
      </c>
      <c r="D227" s="90"/>
      <c r="E227" s="17"/>
      <c r="F227" s="19"/>
      <c r="G227" s="91"/>
    </row>
    <row r="228" spans="2:7" x14ac:dyDescent="0.25">
      <c r="B228" s="84" t="s">
        <v>28</v>
      </c>
      <c r="C228" s="19">
        <f>F220*$C$14</f>
        <v>0</v>
      </c>
      <c r="D228" s="90"/>
      <c r="E228" s="17" t="s">
        <v>29</v>
      </c>
      <c r="F228" s="109">
        <v>0</v>
      </c>
      <c r="G228" s="91"/>
    </row>
    <row r="229" spans="2:7" x14ac:dyDescent="0.25">
      <c r="B229" s="84" t="s">
        <v>30</v>
      </c>
      <c r="C229" s="19">
        <f>C220*$C$12+C221*$C$13</f>
        <v>4610</v>
      </c>
      <c r="D229" s="90"/>
      <c r="E229" s="17" t="s">
        <v>81</v>
      </c>
      <c r="F229" s="109">
        <v>0</v>
      </c>
      <c r="G229" s="91"/>
    </row>
    <row r="230" spans="2:7" x14ac:dyDescent="0.25">
      <c r="B230" s="92" t="s">
        <v>32</v>
      </c>
      <c r="C230" s="21">
        <f>F223</f>
        <v>0</v>
      </c>
      <c r="D230" s="22"/>
      <c r="E230" s="20" t="s">
        <v>33</v>
      </c>
      <c r="F230" s="110">
        <v>0</v>
      </c>
      <c r="G230" s="91"/>
    </row>
    <row r="231" spans="2:7" x14ac:dyDescent="0.25">
      <c r="B231" s="93" t="s">
        <v>95</v>
      </c>
      <c r="C231" s="24">
        <f>SUM(C227:C230)</f>
        <v>4610</v>
      </c>
      <c r="D231" s="25"/>
      <c r="E231" s="23" t="s">
        <v>34</v>
      </c>
      <c r="F231" s="24">
        <f>SUM(F227:F230)</f>
        <v>0</v>
      </c>
      <c r="G231" s="94"/>
    </row>
    <row r="232" spans="2:7" x14ac:dyDescent="0.25">
      <c r="B232" s="84"/>
      <c r="C232" s="26"/>
      <c r="E232" s="17"/>
      <c r="F232" s="19"/>
      <c r="G232" s="85"/>
    </row>
    <row r="233" spans="2:7" x14ac:dyDescent="0.25">
      <c r="B233" s="84"/>
      <c r="C233" s="27"/>
      <c r="D233" s="95"/>
      <c r="E233" s="23" t="s">
        <v>80</v>
      </c>
      <c r="F233" s="28">
        <f>C231-F231</f>
        <v>4610</v>
      </c>
      <c r="G233" s="96"/>
    </row>
    <row r="234" spans="2:7" ht="15.75" thickBot="1" x14ac:dyDescent="0.3">
      <c r="B234" s="97"/>
      <c r="C234" s="98"/>
      <c r="D234" s="99"/>
      <c r="E234" s="100"/>
      <c r="F234" s="101"/>
      <c r="G234" s="102"/>
    </row>
    <row r="235" spans="2:7" x14ac:dyDescent="0.25">
      <c r="B235" s="84"/>
      <c r="G235" s="85"/>
    </row>
    <row r="236" spans="2:7" x14ac:dyDescent="0.25">
      <c r="B236" s="122" t="s">
        <v>85</v>
      </c>
      <c r="C236" s="219" t="s">
        <v>111</v>
      </c>
      <c r="D236" s="220"/>
      <c r="E236" s="123"/>
      <c r="F236" s="221"/>
      <c r="G236" s="222"/>
    </row>
    <row r="237" spans="2:7" x14ac:dyDescent="0.25">
      <c r="B237" s="84"/>
      <c r="G237" s="85"/>
    </row>
    <row r="238" spans="2:7" x14ac:dyDescent="0.25">
      <c r="B238" s="84" t="s">
        <v>86</v>
      </c>
      <c r="C238" s="29">
        <v>2</v>
      </c>
      <c r="D238" t="s">
        <v>4</v>
      </c>
      <c r="E238" t="s">
        <v>21</v>
      </c>
      <c r="F238" s="103">
        <v>0</v>
      </c>
      <c r="G238" s="85" t="s">
        <v>22</v>
      </c>
    </row>
    <row r="239" spans="2:7" x14ac:dyDescent="0.25">
      <c r="B239" s="84" t="s">
        <v>87</v>
      </c>
      <c r="C239" s="30">
        <v>200</v>
      </c>
      <c r="D239" t="s">
        <v>4</v>
      </c>
      <c r="E239" t="s">
        <v>89</v>
      </c>
      <c r="F239" s="104">
        <v>2.5</v>
      </c>
      <c r="G239" s="85" t="s">
        <v>90</v>
      </c>
    </row>
    <row r="240" spans="2:7" x14ac:dyDescent="0.25">
      <c r="B240" s="84" t="s">
        <v>88</v>
      </c>
      <c r="C240" s="31">
        <f>SUM(C238:C239)</f>
        <v>202</v>
      </c>
      <c r="D240" t="s">
        <v>14</v>
      </c>
      <c r="E240" t="s">
        <v>91</v>
      </c>
      <c r="F240" s="105">
        <v>20</v>
      </c>
      <c r="G240" s="85" t="s">
        <v>11</v>
      </c>
    </row>
    <row r="241" spans="2:7" x14ac:dyDescent="0.25">
      <c r="B241" s="115"/>
      <c r="C241" s="106"/>
      <c r="D241" s="107"/>
      <c r="E241" s="107" t="s">
        <v>93</v>
      </c>
      <c r="F241" s="108">
        <v>0</v>
      </c>
      <c r="G241" s="85" t="s">
        <v>58</v>
      </c>
    </row>
    <row r="242" spans="2:7" x14ac:dyDescent="0.25">
      <c r="B242" s="84"/>
      <c r="G242" s="85"/>
    </row>
    <row r="243" spans="2:7" x14ac:dyDescent="0.25">
      <c r="B243" s="88" t="s">
        <v>23</v>
      </c>
      <c r="C243" s="14" t="s">
        <v>24</v>
      </c>
      <c r="D243" s="15"/>
      <c r="E243" s="13" t="s">
        <v>25</v>
      </c>
      <c r="F243" s="14" t="s">
        <v>26</v>
      </c>
      <c r="G243" s="89"/>
    </row>
    <row r="244" spans="2:7" x14ac:dyDescent="0.25">
      <c r="B244" s="84"/>
      <c r="C244" s="18"/>
      <c r="E244" s="17"/>
      <c r="F244" s="18"/>
      <c r="G244" s="85"/>
    </row>
    <row r="245" spans="2:7" x14ac:dyDescent="0.25">
      <c r="B245" s="84" t="s">
        <v>92</v>
      </c>
      <c r="C245" s="19">
        <f>F239*F240</f>
        <v>50</v>
      </c>
      <c r="D245" s="90"/>
      <c r="E245" s="17"/>
      <c r="F245" s="19"/>
      <c r="G245" s="91"/>
    </row>
    <row r="246" spans="2:7" x14ac:dyDescent="0.25">
      <c r="B246" s="84" t="s">
        <v>28</v>
      </c>
      <c r="C246" s="19">
        <f>F238*$C$14</f>
        <v>0</v>
      </c>
      <c r="D246" s="90"/>
      <c r="E246" s="17" t="s">
        <v>29</v>
      </c>
      <c r="F246" s="109">
        <v>0</v>
      </c>
      <c r="G246" s="91"/>
    </row>
    <row r="247" spans="2:7" x14ac:dyDescent="0.25">
      <c r="B247" s="84" t="s">
        <v>30</v>
      </c>
      <c r="C247" s="19">
        <f>C238*$C$12+C239*$C$13</f>
        <v>12734</v>
      </c>
      <c r="D247" s="90"/>
      <c r="E247" s="17" t="s">
        <v>81</v>
      </c>
      <c r="F247" s="109">
        <v>0</v>
      </c>
      <c r="G247" s="91"/>
    </row>
    <row r="248" spans="2:7" x14ac:dyDescent="0.25">
      <c r="B248" s="92" t="s">
        <v>32</v>
      </c>
      <c r="C248" s="21">
        <f>F241</f>
        <v>0</v>
      </c>
      <c r="D248" s="22"/>
      <c r="E248" s="20" t="s">
        <v>33</v>
      </c>
      <c r="F248" s="110">
        <v>2500</v>
      </c>
      <c r="G248" s="91"/>
    </row>
    <row r="249" spans="2:7" x14ac:dyDescent="0.25">
      <c r="B249" s="93" t="s">
        <v>95</v>
      </c>
      <c r="C249" s="24">
        <f>SUM(C245:C248)</f>
        <v>12784</v>
      </c>
      <c r="D249" s="25"/>
      <c r="E249" s="23" t="s">
        <v>34</v>
      </c>
      <c r="F249" s="24">
        <f>SUM(F245:F248)</f>
        <v>2500</v>
      </c>
      <c r="G249" s="94"/>
    </row>
    <row r="250" spans="2:7" x14ac:dyDescent="0.25">
      <c r="B250" s="84"/>
      <c r="C250" s="26"/>
      <c r="E250" s="17"/>
      <c r="F250" s="19"/>
      <c r="G250" s="85"/>
    </row>
    <row r="251" spans="2:7" x14ac:dyDescent="0.25">
      <c r="B251" s="84"/>
      <c r="C251" s="27"/>
      <c r="D251" s="95"/>
      <c r="E251" s="23" t="s">
        <v>80</v>
      </c>
      <c r="F251" s="28">
        <f>C249-F249</f>
        <v>10284</v>
      </c>
      <c r="G251" s="96"/>
    </row>
    <row r="252" spans="2:7" ht="15.75" thickBot="1" x14ac:dyDescent="0.3">
      <c r="B252" s="97"/>
      <c r="C252" s="98"/>
      <c r="D252" s="99"/>
      <c r="E252" s="100"/>
      <c r="F252" s="101"/>
      <c r="G252" s="102"/>
    </row>
    <row r="253" spans="2:7" x14ac:dyDescent="0.25">
      <c r="B253" s="84"/>
      <c r="G253" s="85"/>
    </row>
    <row r="254" spans="2:7" x14ac:dyDescent="0.25">
      <c r="B254" s="122" t="s">
        <v>85</v>
      </c>
      <c r="C254" s="219" t="s">
        <v>112</v>
      </c>
      <c r="D254" s="220"/>
      <c r="E254" s="123"/>
      <c r="F254" s="221"/>
      <c r="G254" s="222"/>
    </row>
    <row r="255" spans="2:7" x14ac:dyDescent="0.25">
      <c r="B255" s="84"/>
      <c r="G255" s="85"/>
    </row>
    <row r="256" spans="2:7" x14ac:dyDescent="0.25">
      <c r="B256" s="84" t="s">
        <v>86</v>
      </c>
      <c r="C256" s="29">
        <v>0</v>
      </c>
      <c r="D256" t="s">
        <v>4</v>
      </c>
      <c r="E256" t="s">
        <v>21</v>
      </c>
      <c r="F256" s="103">
        <v>0</v>
      </c>
      <c r="G256" s="85" t="s">
        <v>22</v>
      </c>
    </row>
    <row r="257" spans="2:7" x14ac:dyDescent="0.25">
      <c r="B257" s="84" t="s">
        <v>87</v>
      </c>
      <c r="C257" s="30">
        <v>0</v>
      </c>
      <c r="D257" t="s">
        <v>4</v>
      </c>
      <c r="E257" t="s">
        <v>89</v>
      </c>
      <c r="F257" s="104">
        <v>0</v>
      </c>
      <c r="G257" s="85" t="s">
        <v>90</v>
      </c>
    </row>
    <row r="258" spans="2:7" x14ac:dyDescent="0.25">
      <c r="B258" s="84" t="s">
        <v>88</v>
      </c>
      <c r="C258" s="31">
        <f>SUM(C256:C257)</f>
        <v>0</v>
      </c>
      <c r="D258" t="s">
        <v>14</v>
      </c>
      <c r="E258" t="s">
        <v>91</v>
      </c>
      <c r="F258" s="105">
        <v>0</v>
      </c>
      <c r="G258" s="85" t="s">
        <v>11</v>
      </c>
    </row>
    <row r="259" spans="2:7" x14ac:dyDescent="0.25">
      <c r="B259" s="115"/>
      <c r="C259" s="106"/>
      <c r="D259" s="107"/>
      <c r="E259" s="107" t="s">
        <v>93</v>
      </c>
      <c r="F259" s="108"/>
      <c r="G259" s="85" t="s">
        <v>58</v>
      </c>
    </row>
    <row r="260" spans="2:7" x14ac:dyDescent="0.25">
      <c r="B260" s="84"/>
      <c r="G260" s="85"/>
    </row>
    <row r="261" spans="2:7" x14ac:dyDescent="0.25">
      <c r="B261" s="88" t="s">
        <v>23</v>
      </c>
      <c r="C261" s="14" t="s">
        <v>24</v>
      </c>
      <c r="D261" s="15"/>
      <c r="E261" s="13" t="s">
        <v>25</v>
      </c>
      <c r="F261" s="14" t="s">
        <v>26</v>
      </c>
      <c r="G261" s="89"/>
    </row>
    <row r="262" spans="2:7" x14ac:dyDescent="0.25">
      <c r="B262" s="84"/>
      <c r="C262" s="18"/>
      <c r="E262" s="17"/>
      <c r="F262" s="18"/>
      <c r="G262" s="85"/>
    </row>
    <row r="263" spans="2:7" x14ac:dyDescent="0.25">
      <c r="B263" s="84" t="s">
        <v>92</v>
      </c>
      <c r="C263" s="19">
        <f>F257*F258</f>
        <v>0</v>
      </c>
      <c r="D263" s="90"/>
      <c r="E263" s="17"/>
      <c r="F263" s="19"/>
      <c r="G263" s="91"/>
    </row>
    <row r="264" spans="2:7" x14ac:dyDescent="0.25">
      <c r="B264" s="84" t="s">
        <v>28</v>
      </c>
      <c r="C264" s="19">
        <f>F256*$C$14</f>
        <v>0</v>
      </c>
      <c r="D264" s="90"/>
      <c r="E264" s="17" t="s">
        <v>29</v>
      </c>
      <c r="F264" s="109">
        <v>0</v>
      </c>
      <c r="G264" s="91"/>
    </row>
    <row r="265" spans="2:7" x14ac:dyDescent="0.25">
      <c r="B265" s="84" t="s">
        <v>30</v>
      </c>
      <c r="C265" s="19">
        <f>C256*$C$12+C257*$C$13</f>
        <v>0</v>
      </c>
      <c r="D265" s="90"/>
      <c r="E265" s="17" t="s">
        <v>81</v>
      </c>
      <c r="F265" s="109">
        <v>0</v>
      </c>
      <c r="G265" s="91"/>
    </row>
    <row r="266" spans="2:7" x14ac:dyDescent="0.25">
      <c r="B266" s="92" t="s">
        <v>32</v>
      </c>
      <c r="C266" s="21">
        <f>F259</f>
        <v>0</v>
      </c>
      <c r="D266" s="22"/>
      <c r="E266" s="20" t="s">
        <v>33</v>
      </c>
      <c r="F266" s="110">
        <v>0</v>
      </c>
      <c r="G266" s="91"/>
    </row>
    <row r="267" spans="2:7" x14ac:dyDescent="0.25">
      <c r="B267" s="93" t="s">
        <v>95</v>
      </c>
      <c r="C267" s="24">
        <f>SUM(C263:C266)</f>
        <v>0</v>
      </c>
      <c r="D267" s="25"/>
      <c r="E267" s="23" t="s">
        <v>34</v>
      </c>
      <c r="F267" s="24">
        <f>SUM(F263:F266)</f>
        <v>0</v>
      </c>
      <c r="G267" s="94"/>
    </row>
    <row r="268" spans="2:7" x14ac:dyDescent="0.25">
      <c r="B268" s="84"/>
      <c r="C268" s="26"/>
      <c r="E268" s="17"/>
      <c r="F268" s="19"/>
      <c r="G268" s="85"/>
    </row>
    <row r="269" spans="2:7" x14ac:dyDescent="0.25">
      <c r="B269" s="84"/>
      <c r="C269" s="27"/>
      <c r="D269" s="95"/>
      <c r="E269" s="23" t="s">
        <v>80</v>
      </c>
      <c r="F269" s="28">
        <f>C267-F267</f>
        <v>0</v>
      </c>
      <c r="G269" s="96"/>
    </row>
    <row r="270" spans="2:7" ht="15.75" thickBot="1" x14ac:dyDescent="0.3">
      <c r="B270" s="97"/>
      <c r="C270" s="98"/>
      <c r="D270" s="99"/>
      <c r="E270" s="100"/>
      <c r="F270" s="101"/>
      <c r="G270" s="102"/>
    </row>
    <row r="271" spans="2:7" x14ac:dyDescent="0.25">
      <c r="B271" s="84"/>
      <c r="G271" s="85"/>
    </row>
    <row r="272" spans="2:7" x14ac:dyDescent="0.25">
      <c r="B272" s="122" t="s">
        <v>85</v>
      </c>
      <c r="C272" s="219" t="s">
        <v>113</v>
      </c>
      <c r="D272" s="220"/>
      <c r="E272" s="123"/>
      <c r="F272" s="221"/>
      <c r="G272" s="222"/>
    </row>
    <row r="273" spans="2:7" x14ac:dyDescent="0.25">
      <c r="B273" s="84"/>
      <c r="G273" s="85"/>
    </row>
    <row r="274" spans="2:7" x14ac:dyDescent="0.25">
      <c r="B274" s="84" t="s">
        <v>86</v>
      </c>
      <c r="C274" s="29">
        <v>1475</v>
      </c>
      <c r="D274" t="s">
        <v>4</v>
      </c>
      <c r="E274" t="s">
        <v>21</v>
      </c>
      <c r="F274" s="103">
        <v>0</v>
      </c>
      <c r="G274" s="85" t="s">
        <v>22</v>
      </c>
    </row>
    <row r="275" spans="2:7" x14ac:dyDescent="0.25">
      <c r="B275" s="84" t="s">
        <v>87</v>
      </c>
      <c r="C275" s="30">
        <v>1000</v>
      </c>
      <c r="D275" t="s">
        <v>4</v>
      </c>
      <c r="E275" t="s">
        <v>89</v>
      </c>
      <c r="F275" s="104">
        <v>0</v>
      </c>
      <c r="G275" s="85" t="s">
        <v>90</v>
      </c>
    </row>
    <row r="276" spans="2:7" x14ac:dyDescent="0.25">
      <c r="B276" s="84" t="s">
        <v>88</v>
      </c>
      <c r="C276" s="31">
        <f>SUM(C274:C275)</f>
        <v>2475</v>
      </c>
      <c r="D276" t="s">
        <v>14</v>
      </c>
      <c r="E276" t="s">
        <v>91</v>
      </c>
      <c r="F276" s="105">
        <v>0</v>
      </c>
      <c r="G276" s="85" t="s">
        <v>11</v>
      </c>
    </row>
    <row r="277" spans="2:7" x14ac:dyDescent="0.25">
      <c r="B277" s="115"/>
      <c r="C277" s="106"/>
      <c r="D277" s="107"/>
      <c r="E277" s="107" t="s">
        <v>93</v>
      </c>
      <c r="F277" s="108">
        <v>0</v>
      </c>
      <c r="G277" s="85" t="s">
        <v>58</v>
      </c>
    </row>
    <row r="278" spans="2:7" x14ac:dyDescent="0.25">
      <c r="B278" s="84"/>
      <c r="G278" s="85"/>
    </row>
    <row r="279" spans="2:7" x14ac:dyDescent="0.25">
      <c r="B279" s="88" t="s">
        <v>23</v>
      </c>
      <c r="C279" s="14" t="s">
        <v>24</v>
      </c>
      <c r="D279" s="15"/>
      <c r="E279" s="13" t="s">
        <v>25</v>
      </c>
      <c r="F279" s="14" t="s">
        <v>26</v>
      </c>
      <c r="G279" s="89"/>
    </row>
    <row r="280" spans="2:7" x14ac:dyDescent="0.25">
      <c r="B280" s="84"/>
      <c r="C280" s="18"/>
      <c r="E280" s="17"/>
      <c r="F280" s="18"/>
      <c r="G280" s="85"/>
    </row>
    <row r="281" spans="2:7" x14ac:dyDescent="0.25">
      <c r="B281" s="84" t="s">
        <v>92</v>
      </c>
      <c r="C281" s="19">
        <f>F275*F276</f>
        <v>0</v>
      </c>
      <c r="D281" s="90"/>
      <c r="E281" s="17"/>
      <c r="F281" s="19"/>
      <c r="G281" s="91"/>
    </row>
    <row r="282" spans="2:7" x14ac:dyDescent="0.25">
      <c r="B282" s="84" t="s">
        <v>28</v>
      </c>
      <c r="C282" s="19">
        <f>F274*$C$14</f>
        <v>0</v>
      </c>
      <c r="D282" s="90"/>
      <c r="E282" s="17" t="s">
        <v>29</v>
      </c>
      <c r="F282" s="109">
        <v>28250</v>
      </c>
      <c r="G282" s="91"/>
    </row>
    <row r="283" spans="2:7" x14ac:dyDescent="0.25">
      <c r="B283" s="84" t="s">
        <v>30</v>
      </c>
      <c r="C283" s="19">
        <f>C274*$C$12+C275*$C$13</f>
        <v>161825</v>
      </c>
      <c r="D283" s="90"/>
      <c r="E283" s="17" t="s">
        <v>81</v>
      </c>
      <c r="F283" s="109">
        <v>0</v>
      </c>
      <c r="G283" s="91"/>
    </row>
    <row r="284" spans="2:7" x14ac:dyDescent="0.25">
      <c r="B284" s="92" t="s">
        <v>32</v>
      </c>
      <c r="C284" s="21">
        <f>F277</f>
        <v>0</v>
      </c>
      <c r="D284" s="22"/>
      <c r="E284" s="20" t="s">
        <v>33</v>
      </c>
      <c r="F284" s="110">
        <v>0</v>
      </c>
      <c r="G284" s="91"/>
    </row>
    <row r="285" spans="2:7" x14ac:dyDescent="0.25">
      <c r="B285" s="93" t="s">
        <v>95</v>
      </c>
      <c r="C285" s="24">
        <f>SUM(C281:C284)</f>
        <v>161825</v>
      </c>
      <c r="D285" s="25"/>
      <c r="E285" s="23" t="s">
        <v>34</v>
      </c>
      <c r="F285" s="24">
        <f>SUM(F281:F284)</f>
        <v>28250</v>
      </c>
      <c r="G285" s="94"/>
    </row>
    <row r="286" spans="2:7" x14ac:dyDescent="0.25">
      <c r="B286" s="84"/>
      <c r="C286" s="26"/>
      <c r="E286" s="17"/>
      <c r="F286" s="19"/>
      <c r="G286" s="85"/>
    </row>
    <row r="287" spans="2:7" x14ac:dyDescent="0.25">
      <c r="B287" s="84"/>
      <c r="C287" s="27"/>
      <c r="D287" s="95"/>
      <c r="E287" s="23" t="s">
        <v>80</v>
      </c>
      <c r="F287" s="28">
        <f>C285-F285</f>
        <v>133575</v>
      </c>
      <c r="G287" s="96"/>
    </row>
    <row r="288" spans="2:7" ht="15.75" thickBot="1" x14ac:dyDescent="0.3">
      <c r="B288" s="97"/>
      <c r="C288" s="98"/>
      <c r="D288" s="99"/>
      <c r="E288" s="100"/>
      <c r="F288" s="101"/>
      <c r="G288" s="102"/>
    </row>
    <row r="289" spans="2:7" x14ac:dyDescent="0.25">
      <c r="B289" s="84"/>
      <c r="G289" s="85"/>
    </row>
    <row r="290" spans="2:7" x14ac:dyDescent="0.25">
      <c r="B290" s="122" t="s">
        <v>85</v>
      </c>
      <c r="C290" s="219" t="s">
        <v>114</v>
      </c>
      <c r="D290" s="220"/>
      <c r="E290" s="123"/>
      <c r="F290" s="221"/>
      <c r="G290" s="222"/>
    </row>
    <row r="291" spans="2:7" x14ac:dyDescent="0.25">
      <c r="B291" s="84"/>
      <c r="G291" s="85"/>
    </row>
    <row r="292" spans="2:7" x14ac:dyDescent="0.25">
      <c r="B292" s="84" t="s">
        <v>86</v>
      </c>
      <c r="C292" s="29">
        <v>0</v>
      </c>
      <c r="D292" t="s">
        <v>4</v>
      </c>
      <c r="E292" t="s">
        <v>21</v>
      </c>
      <c r="F292" s="103">
        <v>0</v>
      </c>
      <c r="G292" s="85" t="s">
        <v>22</v>
      </c>
    </row>
    <row r="293" spans="2:7" x14ac:dyDescent="0.25">
      <c r="B293" s="84" t="s">
        <v>87</v>
      </c>
      <c r="C293" s="30">
        <v>700</v>
      </c>
      <c r="D293" t="s">
        <v>4</v>
      </c>
      <c r="E293" t="s">
        <v>89</v>
      </c>
      <c r="F293" s="104">
        <v>0</v>
      </c>
      <c r="G293" s="85" t="s">
        <v>90</v>
      </c>
    </row>
    <row r="294" spans="2:7" x14ac:dyDescent="0.25">
      <c r="B294" s="84" t="s">
        <v>88</v>
      </c>
      <c r="C294" s="31">
        <f>SUM(C292:C293)</f>
        <v>700</v>
      </c>
      <c r="D294" t="s">
        <v>14</v>
      </c>
      <c r="E294" t="s">
        <v>91</v>
      </c>
      <c r="F294" s="105">
        <v>0</v>
      </c>
      <c r="G294" s="85" t="s">
        <v>11</v>
      </c>
    </row>
    <row r="295" spans="2:7" x14ac:dyDescent="0.25">
      <c r="B295" s="115"/>
      <c r="C295" s="106"/>
      <c r="D295" s="107"/>
      <c r="E295" s="107" t="s">
        <v>93</v>
      </c>
      <c r="F295" s="108">
        <v>0</v>
      </c>
      <c r="G295" s="85" t="s">
        <v>58</v>
      </c>
    </row>
    <row r="296" spans="2:7" x14ac:dyDescent="0.25">
      <c r="B296" s="84"/>
      <c r="G296" s="85"/>
    </row>
    <row r="297" spans="2:7" x14ac:dyDescent="0.25">
      <c r="B297" s="88" t="s">
        <v>23</v>
      </c>
      <c r="C297" s="14" t="s">
        <v>24</v>
      </c>
      <c r="D297" s="15"/>
      <c r="E297" s="13" t="s">
        <v>25</v>
      </c>
      <c r="F297" s="14" t="s">
        <v>26</v>
      </c>
      <c r="G297" s="89"/>
    </row>
    <row r="298" spans="2:7" x14ac:dyDescent="0.25">
      <c r="B298" s="84"/>
      <c r="C298" s="18"/>
      <c r="E298" s="17"/>
      <c r="F298" s="18"/>
      <c r="G298" s="85"/>
    </row>
    <row r="299" spans="2:7" x14ac:dyDescent="0.25">
      <c r="B299" s="84" t="s">
        <v>92</v>
      </c>
      <c r="C299" s="19">
        <f>F293*F294</f>
        <v>0</v>
      </c>
      <c r="D299" s="90"/>
      <c r="E299" s="17"/>
      <c r="F299" s="19"/>
      <c r="G299" s="91"/>
    </row>
    <row r="300" spans="2:7" x14ac:dyDescent="0.25">
      <c r="B300" s="84" t="s">
        <v>28</v>
      </c>
      <c r="C300" s="19">
        <f>F292*$C$14</f>
        <v>0</v>
      </c>
      <c r="D300" s="90"/>
      <c r="E300" s="17" t="s">
        <v>29</v>
      </c>
      <c r="F300" s="109">
        <v>37250</v>
      </c>
      <c r="G300" s="91"/>
    </row>
    <row r="301" spans="2:7" x14ac:dyDescent="0.25">
      <c r="B301" s="84" t="s">
        <v>30</v>
      </c>
      <c r="C301" s="19">
        <f>C292*$C$12+C293*$C$13</f>
        <v>44100</v>
      </c>
      <c r="D301" s="90"/>
      <c r="E301" s="17" t="s">
        <v>81</v>
      </c>
      <c r="F301" s="109">
        <v>0</v>
      </c>
      <c r="G301" s="91"/>
    </row>
    <row r="302" spans="2:7" x14ac:dyDescent="0.25">
      <c r="B302" s="92" t="s">
        <v>32</v>
      </c>
      <c r="C302" s="21">
        <f>F295</f>
        <v>0</v>
      </c>
      <c r="D302" s="22"/>
      <c r="E302" s="20" t="s">
        <v>33</v>
      </c>
      <c r="F302" s="110">
        <v>0</v>
      </c>
      <c r="G302" s="91"/>
    </row>
    <row r="303" spans="2:7" x14ac:dyDescent="0.25">
      <c r="B303" s="93" t="s">
        <v>95</v>
      </c>
      <c r="C303" s="24">
        <f>SUM(C299:C302)</f>
        <v>44100</v>
      </c>
      <c r="D303" s="25"/>
      <c r="E303" s="23" t="s">
        <v>34</v>
      </c>
      <c r="F303" s="24">
        <f>SUM(F299:F302)</f>
        <v>37250</v>
      </c>
      <c r="G303" s="94"/>
    </row>
    <row r="304" spans="2:7" x14ac:dyDescent="0.25">
      <c r="B304" s="84"/>
      <c r="C304" s="26"/>
      <c r="E304" s="17"/>
      <c r="F304" s="19"/>
      <c r="G304" s="85"/>
    </row>
    <row r="305" spans="2:7" ht="15.75" thickBot="1" x14ac:dyDescent="0.3">
      <c r="B305" s="97"/>
      <c r="C305" s="124"/>
      <c r="D305" s="125"/>
      <c r="E305" s="126" t="s">
        <v>80</v>
      </c>
      <c r="F305" s="127">
        <f>C303-F303</f>
        <v>6850</v>
      </c>
      <c r="G305" s="128"/>
    </row>
    <row r="306" spans="2:7" x14ac:dyDescent="0.25">
      <c r="B306" s="84"/>
      <c r="G306" s="85"/>
    </row>
    <row r="307" spans="2:7" x14ac:dyDescent="0.25">
      <c r="B307" s="122" t="s">
        <v>85</v>
      </c>
      <c r="C307" s="134" t="s">
        <v>115</v>
      </c>
      <c r="D307" s="135"/>
      <c r="E307" s="123"/>
      <c r="F307" s="221"/>
      <c r="G307" s="222"/>
    </row>
    <row r="308" spans="2:7" x14ac:dyDescent="0.25">
      <c r="B308" s="84"/>
      <c r="G308" s="85"/>
    </row>
    <row r="309" spans="2:7" x14ac:dyDescent="0.25">
      <c r="B309" s="84" t="s">
        <v>86</v>
      </c>
      <c r="C309" s="29">
        <v>0</v>
      </c>
      <c r="D309" t="s">
        <v>4</v>
      </c>
      <c r="E309" t="s">
        <v>21</v>
      </c>
      <c r="F309" s="103">
        <v>0</v>
      </c>
      <c r="G309" s="85" t="s">
        <v>22</v>
      </c>
    </row>
    <row r="310" spans="2:7" x14ac:dyDescent="0.25">
      <c r="B310" s="84" t="s">
        <v>87</v>
      </c>
      <c r="C310" s="30">
        <v>0</v>
      </c>
      <c r="D310" t="s">
        <v>4</v>
      </c>
      <c r="E310" t="s">
        <v>89</v>
      </c>
      <c r="F310" s="104">
        <v>0</v>
      </c>
      <c r="G310" s="85" t="s">
        <v>90</v>
      </c>
    </row>
    <row r="311" spans="2:7" x14ac:dyDescent="0.25">
      <c r="B311" s="84" t="s">
        <v>88</v>
      </c>
      <c r="C311" s="31">
        <f>SUM(C309:C310)</f>
        <v>0</v>
      </c>
      <c r="D311" t="s">
        <v>14</v>
      </c>
      <c r="E311" t="s">
        <v>91</v>
      </c>
      <c r="F311" s="105">
        <v>0</v>
      </c>
      <c r="G311" s="85" t="s">
        <v>11</v>
      </c>
    </row>
    <row r="312" spans="2:7" x14ac:dyDescent="0.25">
      <c r="B312" s="115"/>
      <c r="C312" s="106"/>
      <c r="D312" s="107"/>
      <c r="E312" s="107" t="s">
        <v>93</v>
      </c>
      <c r="F312" s="108">
        <v>0</v>
      </c>
      <c r="G312" s="85" t="s">
        <v>58</v>
      </c>
    </row>
    <row r="313" spans="2:7" x14ac:dyDescent="0.25">
      <c r="B313" s="84"/>
      <c r="G313" s="85"/>
    </row>
    <row r="314" spans="2:7" x14ac:dyDescent="0.25">
      <c r="B314" s="88" t="s">
        <v>23</v>
      </c>
      <c r="C314" s="14" t="s">
        <v>24</v>
      </c>
      <c r="D314" s="15"/>
      <c r="E314" s="13" t="s">
        <v>25</v>
      </c>
      <c r="F314" s="14" t="s">
        <v>26</v>
      </c>
      <c r="G314" s="89"/>
    </row>
    <row r="315" spans="2:7" x14ac:dyDescent="0.25">
      <c r="B315" s="84"/>
      <c r="C315" s="18"/>
      <c r="E315" s="17"/>
      <c r="F315" s="18"/>
      <c r="G315" s="85"/>
    </row>
    <row r="316" spans="2:7" x14ac:dyDescent="0.25">
      <c r="B316" s="84" t="s">
        <v>92</v>
      </c>
      <c r="C316" s="19">
        <f>F310*F311</f>
        <v>0</v>
      </c>
      <c r="D316" s="90"/>
      <c r="E316" s="17"/>
      <c r="F316" s="19"/>
      <c r="G316" s="91"/>
    </row>
    <row r="317" spans="2:7" x14ac:dyDescent="0.25">
      <c r="B317" s="84" t="s">
        <v>28</v>
      </c>
      <c r="C317" s="19">
        <f>F309*$C$14</f>
        <v>0</v>
      </c>
      <c r="D317" s="90"/>
      <c r="E317" s="17" t="s">
        <v>29</v>
      </c>
      <c r="F317" s="109">
        <v>0</v>
      </c>
      <c r="G317" s="91"/>
    </row>
    <row r="318" spans="2:7" x14ac:dyDescent="0.25">
      <c r="B318" s="84" t="s">
        <v>30</v>
      </c>
      <c r="C318" s="19">
        <f>C309*$C$12+C310*$C$13</f>
        <v>0</v>
      </c>
      <c r="D318" s="90"/>
      <c r="E318" s="17" t="s">
        <v>81</v>
      </c>
      <c r="F318" s="109">
        <v>0</v>
      </c>
      <c r="G318" s="91"/>
    </row>
    <row r="319" spans="2:7" x14ac:dyDescent="0.25">
      <c r="B319" s="92" t="s">
        <v>32</v>
      </c>
      <c r="C319" s="21">
        <f>F312</f>
        <v>0</v>
      </c>
      <c r="D319" s="22"/>
      <c r="E319" s="20" t="s">
        <v>33</v>
      </c>
      <c r="F319" s="110">
        <v>0</v>
      </c>
      <c r="G319" s="91"/>
    </row>
    <row r="320" spans="2:7" x14ac:dyDescent="0.25">
      <c r="B320" s="93" t="s">
        <v>95</v>
      </c>
      <c r="C320" s="24">
        <f>SUM(C316:C319)</f>
        <v>0</v>
      </c>
      <c r="D320" s="25"/>
      <c r="E320" s="23" t="s">
        <v>34</v>
      </c>
      <c r="F320" s="24">
        <f>SUM(F316:F319)</f>
        <v>0</v>
      </c>
      <c r="G320" s="94"/>
    </row>
    <row r="321" spans="2:7" x14ac:dyDescent="0.25">
      <c r="B321" s="84"/>
      <c r="C321" s="26"/>
      <c r="E321" s="17"/>
      <c r="F321" s="19"/>
      <c r="G321" s="85"/>
    </row>
    <row r="322" spans="2:7" x14ac:dyDescent="0.25">
      <c r="B322" s="84"/>
      <c r="C322" s="27"/>
      <c r="D322" s="95"/>
      <c r="E322" s="23" t="s">
        <v>80</v>
      </c>
      <c r="F322" s="28">
        <f>C320-F320</f>
        <v>0</v>
      </c>
      <c r="G322" s="96"/>
    </row>
    <row r="323" spans="2:7" ht="15.75" thickBot="1" x14ac:dyDescent="0.3">
      <c r="B323" s="97"/>
      <c r="C323" s="98"/>
      <c r="D323" s="99"/>
      <c r="E323" s="100"/>
      <c r="F323" s="101"/>
      <c r="G323" s="102"/>
    </row>
    <row r="324" spans="2:7" x14ac:dyDescent="0.25">
      <c r="B324" s="84"/>
      <c r="G324" s="85"/>
    </row>
    <row r="325" spans="2:7" x14ac:dyDescent="0.25">
      <c r="B325" s="122" t="s">
        <v>85</v>
      </c>
      <c r="C325" s="134" t="s">
        <v>116</v>
      </c>
      <c r="D325" s="135"/>
      <c r="E325" s="123"/>
      <c r="F325" s="221"/>
      <c r="G325" s="222"/>
    </row>
    <row r="326" spans="2:7" x14ac:dyDescent="0.25">
      <c r="B326" s="84"/>
      <c r="G326" s="85"/>
    </row>
    <row r="327" spans="2:7" x14ac:dyDescent="0.25">
      <c r="B327" s="84" t="s">
        <v>86</v>
      </c>
      <c r="C327" s="29">
        <v>30</v>
      </c>
      <c r="D327" t="s">
        <v>4</v>
      </c>
      <c r="E327" t="s">
        <v>21</v>
      </c>
      <c r="F327" s="103">
        <v>0</v>
      </c>
      <c r="G327" s="85" t="s">
        <v>22</v>
      </c>
    </row>
    <row r="328" spans="2:7" x14ac:dyDescent="0.25">
      <c r="B328" s="84" t="s">
        <v>87</v>
      </c>
      <c r="C328" s="30">
        <v>130</v>
      </c>
      <c r="D328" t="s">
        <v>4</v>
      </c>
      <c r="E328" t="s">
        <v>89</v>
      </c>
      <c r="F328" s="104">
        <v>5</v>
      </c>
      <c r="G328" s="85" t="s">
        <v>90</v>
      </c>
    </row>
    <row r="329" spans="2:7" x14ac:dyDescent="0.25">
      <c r="B329" s="84" t="s">
        <v>88</v>
      </c>
      <c r="C329" s="31">
        <f>SUM(C327:C328)</f>
        <v>160</v>
      </c>
      <c r="D329" t="s">
        <v>14</v>
      </c>
      <c r="E329" t="s">
        <v>91</v>
      </c>
      <c r="F329" s="105">
        <v>500</v>
      </c>
      <c r="G329" s="85" t="s">
        <v>11</v>
      </c>
    </row>
    <row r="330" spans="2:7" x14ac:dyDescent="0.25">
      <c r="B330" s="115"/>
      <c r="C330" s="106"/>
      <c r="D330" s="107"/>
      <c r="E330" s="107" t="s">
        <v>93</v>
      </c>
      <c r="F330" s="108">
        <v>0</v>
      </c>
      <c r="G330" s="85" t="s">
        <v>58</v>
      </c>
    </row>
    <row r="331" spans="2:7" x14ac:dyDescent="0.25">
      <c r="B331" s="84"/>
      <c r="G331" s="85"/>
    </row>
    <row r="332" spans="2:7" x14ac:dyDescent="0.25">
      <c r="B332" s="88" t="s">
        <v>23</v>
      </c>
      <c r="C332" s="14" t="s">
        <v>24</v>
      </c>
      <c r="D332" s="15"/>
      <c r="E332" s="13" t="s">
        <v>25</v>
      </c>
      <c r="F332" s="14" t="s">
        <v>26</v>
      </c>
      <c r="G332" s="89"/>
    </row>
    <row r="333" spans="2:7" x14ac:dyDescent="0.25">
      <c r="B333" s="84"/>
      <c r="C333" s="18"/>
      <c r="E333" s="17"/>
      <c r="F333" s="18"/>
      <c r="G333" s="85"/>
    </row>
    <row r="334" spans="2:7" x14ac:dyDescent="0.25">
      <c r="B334" s="84" t="s">
        <v>92</v>
      </c>
      <c r="C334" s="19">
        <f>F328*F329</f>
        <v>2500</v>
      </c>
      <c r="D334" s="90"/>
      <c r="E334" s="17"/>
      <c r="F334" s="19"/>
      <c r="G334" s="91"/>
    </row>
    <row r="335" spans="2:7" x14ac:dyDescent="0.25">
      <c r="B335" s="84" t="s">
        <v>28</v>
      </c>
      <c r="C335" s="19">
        <f>F327*$C$14</f>
        <v>0</v>
      </c>
      <c r="D335" s="90"/>
      <c r="E335" s="17" t="s">
        <v>29</v>
      </c>
      <c r="F335" s="109">
        <v>0</v>
      </c>
      <c r="G335" s="91"/>
    </row>
    <row r="336" spans="2:7" x14ac:dyDescent="0.25">
      <c r="B336" s="84" t="s">
        <v>30</v>
      </c>
      <c r="C336" s="19">
        <f>C327*$C$12+C328*$C$13</f>
        <v>10200</v>
      </c>
      <c r="D336" s="90"/>
      <c r="E336" s="17" t="s">
        <v>81</v>
      </c>
      <c r="F336" s="109">
        <v>0</v>
      </c>
      <c r="G336" s="91"/>
    </row>
    <row r="337" spans="2:7" x14ac:dyDescent="0.25">
      <c r="B337" s="92" t="s">
        <v>32</v>
      </c>
      <c r="C337" s="21">
        <f>F330</f>
        <v>0</v>
      </c>
      <c r="D337" s="22"/>
      <c r="E337" s="20" t="s">
        <v>33</v>
      </c>
      <c r="F337" s="110">
        <v>5000</v>
      </c>
      <c r="G337" s="91"/>
    </row>
    <row r="338" spans="2:7" x14ac:dyDescent="0.25">
      <c r="B338" s="93" t="s">
        <v>95</v>
      </c>
      <c r="C338" s="24">
        <f>SUM(C334:C337)</f>
        <v>12700</v>
      </c>
      <c r="D338" s="25"/>
      <c r="E338" s="23" t="s">
        <v>34</v>
      </c>
      <c r="F338" s="24">
        <f>SUM(F334:F337)</f>
        <v>5000</v>
      </c>
      <c r="G338" s="94"/>
    </row>
    <row r="339" spans="2:7" x14ac:dyDescent="0.25">
      <c r="B339" s="84"/>
      <c r="C339" s="26"/>
      <c r="E339" s="17"/>
      <c r="F339" s="19"/>
      <c r="G339" s="85"/>
    </row>
    <row r="340" spans="2:7" x14ac:dyDescent="0.25">
      <c r="B340" s="84"/>
      <c r="C340" s="27"/>
      <c r="D340" s="95"/>
      <c r="E340" s="23" t="s">
        <v>80</v>
      </c>
      <c r="F340" s="28">
        <f>C338-F338</f>
        <v>7700</v>
      </c>
      <c r="G340" s="96"/>
    </row>
    <row r="341" spans="2:7" ht="15.75" thickBot="1" x14ac:dyDescent="0.3">
      <c r="B341" s="97"/>
      <c r="C341" s="98"/>
      <c r="D341" s="99"/>
      <c r="E341" s="100"/>
      <c r="F341" s="101"/>
      <c r="G341" s="102"/>
    </row>
    <row r="342" spans="2:7" x14ac:dyDescent="0.25">
      <c r="B342" s="84"/>
      <c r="G342" s="85"/>
    </row>
    <row r="343" spans="2:7" x14ac:dyDescent="0.25">
      <c r="B343" s="84"/>
      <c r="G343" s="85"/>
    </row>
    <row r="344" spans="2:7" x14ac:dyDescent="0.25">
      <c r="B344" s="122" t="s">
        <v>85</v>
      </c>
      <c r="C344" s="219" t="s">
        <v>117</v>
      </c>
      <c r="D344" s="220"/>
      <c r="E344" s="123"/>
      <c r="F344" s="221"/>
      <c r="G344" s="222"/>
    </row>
    <row r="345" spans="2:7" x14ac:dyDescent="0.25">
      <c r="B345" s="84"/>
      <c r="G345" s="85"/>
    </row>
    <row r="346" spans="2:7" x14ac:dyDescent="0.25">
      <c r="B346" s="84" t="s">
        <v>86</v>
      </c>
      <c r="C346" s="29">
        <v>0</v>
      </c>
      <c r="D346" t="s">
        <v>4</v>
      </c>
      <c r="E346" t="s">
        <v>21</v>
      </c>
      <c r="F346" s="103">
        <v>0</v>
      </c>
      <c r="G346" s="85" t="s">
        <v>22</v>
      </c>
    </row>
    <row r="347" spans="2:7" x14ac:dyDescent="0.25">
      <c r="B347" s="84" t="s">
        <v>87</v>
      </c>
      <c r="C347" s="30">
        <v>0</v>
      </c>
      <c r="D347" t="s">
        <v>4</v>
      </c>
      <c r="E347" t="s">
        <v>89</v>
      </c>
      <c r="F347" s="104">
        <v>0</v>
      </c>
      <c r="G347" s="85" t="s">
        <v>90</v>
      </c>
    </row>
    <row r="348" spans="2:7" x14ac:dyDescent="0.25">
      <c r="B348" s="84" t="s">
        <v>88</v>
      </c>
      <c r="C348" s="31">
        <f>SUM(C346:C347)</f>
        <v>0</v>
      </c>
      <c r="D348" t="s">
        <v>14</v>
      </c>
      <c r="E348" t="s">
        <v>91</v>
      </c>
      <c r="F348" s="105">
        <v>0</v>
      </c>
      <c r="G348" s="85" t="s">
        <v>11</v>
      </c>
    </row>
    <row r="349" spans="2:7" x14ac:dyDescent="0.25">
      <c r="B349" s="115"/>
      <c r="C349" s="106"/>
      <c r="D349" s="107"/>
      <c r="E349" s="107" t="s">
        <v>93</v>
      </c>
      <c r="F349" s="108"/>
      <c r="G349" s="85" t="s">
        <v>58</v>
      </c>
    </row>
    <row r="350" spans="2:7" x14ac:dyDescent="0.25">
      <c r="B350" s="84"/>
      <c r="G350" s="85"/>
    </row>
    <row r="351" spans="2:7" x14ac:dyDescent="0.25">
      <c r="B351" s="88" t="s">
        <v>23</v>
      </c>
      <c r="C351" s="14" t="s">
        <v>24</v>
      </c>
      <c r="D351" s="15"/>
      <c r="E351" s="13" t="s">
        <v>25</v>
      </c>
      <c r="F351" s="14" t="s">
        <v>26</v>
      </c>
      <c r="G351" s="89"/>
    </row>
    <row r="352" spans="2:7" x14ac:dyDescent="0.25">
      <c r="B352" s="84"/>
      <c r="C352" s="18"/>
      <c r="E352" s="17"/>
      <c r="F352" s="18"/>
      <c r="G352" s="85"/>
    </row>
    <row r="353" spans="2:7" x14ac:dyDescent="0.25">
      <c r="B353" s="84" t="s">
        <v>92</v>
      </c>
      <c r="C353" s="19">
        <f>F347*F348</f>
        <v>0</v>
      </c>
      <c r="D353" s="90"/>
      <c r="E353" s="17"/>
      <c r="F353" s="19"/>
      <c r="G353" s="91"/>
    </row>
    <row r="354" spans="2:7" x14ac:dyDescent="0.25">
      <c r="B354" s="84" t="s">
        <v>28</v>
      </c>
      <c r="C354" s="19">
        <f>F346*$C$14</f>
        <v>0</v>
      </c>
      <c r="D354" s="90"/>
      <c r="E354" s="17" t="s">
        <v>29</v>
      </c>
      <c r="F354" s="109">
        <v>0</v>
      </c>
      <c r="G354" s="91"/>
    </row>
    <row r="355" spans="2:7" x14ac:dyDescent="0.25">
      <c r="B355" s="84" t="s">
        <v>30</v>
      </c>
      <c r="C355" s="19">
        <f>C346*$C$12+C347*$C$13</f>
        <v>0</v>
      </c>
      <c r="D355" s="90"/>
      <c r="E355" s="17" t="s">
        <v>81</v>
      </c>
      <c r="F355" s="109">
        <v>0</v>
      </c>
      <c r="G355" s="91"/>
    </row>
    <row r="356" spans="2:7" x14ac:dyDescent="0.25">
      <c r="B356" s="92" t="s">
        <v>32</v>
      </c>
      <c r="C356" s="21">
        <f>F349</f>
        <v>0</v>
      </c>
      <c r="D356" s="22"/>
      <c r="E356" s="20" t="s">
        <v>33</v>
      </c>
      <c r="F356" s="110">
        <v>0</v>
      </c>
      <c r="G356" s="91"/>
    </row>
    <row r="357" spans="2:7" x14ac:dyDescent="0.25">
      <c r="B357" s="93" t="s">
        <v>95</v>
      </c>
      <c r="C357" s="24">
        <f>SUM(C353:C356)</f>
        <v>0</v>
      </c>
      <c r="D357" s="25"/>
      <c r="E357" s="23" t="s">
        <v>34</v>
      </c>
      <c r="F357" s="24">
        <f>SUM(F353:F356)</f>
        <v>0</v>
      </c>
      <c r="G357" s="94"/>
    </row>
    <row r="358" spans="2:7" x14ac:dyDescent="0.25">
      <c r="B358" s="84"/>
      <c r="C358" s="26"/>
      <c r="E358" s="17"/>
      <c r="F358" s="19"/>
      <c r="G358" s="85"/>
    </row>
    <row r="359" spans="2:7" x14ac:dyDescent="0.25">
      <c r="B359" s="84"/>
      <c r="C359" s="27"/>
      <c r="D359" s="95"/>
      <c r="E359" s="23" t="s">
        <v>80</v>
      </c>
      <c r="F359" s="28">
        <f>C357-F357</f>
        <v>0</v>
      </c>
      <c r="G359" s="96"/>
    </row>
    <row r="360" spans="2:7" ht="15.75" thickBot="1" x14ac:dyDescent="0.3">
      <c r="B360" s="97"/>
      <c r="C360" s="98"/>
      <c r="D360" s="99"/>
      <c r="E360" s="100"/>
      <c r="F360" s="101"/>
      <c r="G360" s="102"/>
    </row>
  </sheetData>
  <mergeCells count="34">
    <mergeCell ref="F325:G325"/>
    <mergeCell ref="F307:G307"/>
    <mergeCell ref="C344:D344"/>
    <mergeCell ref="F344:G344"/>
    <mergeCell ref="C200:D200"/>
    <mergeCell ref="F200:G200"/>
    <mergeCell ref="C254:D254"/>
    <mergeCell ref="F254:G254"/>
    <mergeCell ref="C290:D290"/>
    <mergeCell ref="F290:G290"/>
    <mergeCell ref="C272:D272"/>
    <mergeCell ref="F272:G272"/>
    <mergeCell ref="C161:D161"/>
    <mergeCell ref="F161:G161"/>
    <mergeCell ref="C24:D24"/>
    <mergeCell ref="F24:G24"/>
    <mergeCell ref="C44:D44"/>
    <mergeCell ref="F44:G44"/>
    <mergeCell ref="C84:D84"/>
    <mergeCell ref="F84:G84"/>
    <mergeCell ref="C64:D64"/>
    <mergeCell ref="F64:G64"/>
    <mergeCell ref="C107:D107"/>
    <mergeCell ref="F107:G107"/>
    <mergeCell ref="C125:D125"/>
    <mergeCell ref="F125:G125"/>
    <mergeCell ref="C143:D143"/>
    <mergeCell ref="F143:G143"/>
    <mergeCell ref="C182:D182"/>
    <mergeCell ref="F182:G182"/>
    <mergeCell ref="C218:D218"/>
    <mergeCell ref="F218:G218"/>
    <mergeCell ref="C236:D236"/>
    <mergeCell ref="F236:G236"/>
  </mergeCells>
  <pageMargins left="0.7" right="0.7" top="0.75" bottom="0.75" header="0.3" footer="0.3"/>
  <pageSetup paperSize="9" scale="42" orientation="portrait" r:id="rId1"/>
  <rowBreaks count="2" manualBreakCount="2">
    <brk id="102" max="16383" man="1"/>
    <brk id="177" max="16383" man="1"/>
  </rowBreaks>
  <ignoredErrors>
    <ignoredError sqref="C11:C1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7A1F-8939-4CAB-8964-FDB27AAFC338}">
  <dimension ref="B2:I360"/>
  <sheetViews>
    <sheetView showGridLines="0" zoomScaleNormal="100" workbookViewId="0">
      <selection activeCell="F17" sqref="F17"/>
    </sheetView>
  </sheetViews>
  <sheetFormatPr defaultColWidth="6.7109375" defaultRowHeight="15" x14ac:dyDescent="0.25"/>
  <cols>
    <col min="1" max="1" width="2.7109375" customWidth="1"/>
    <col min="2" max="2" width="31.42578125" customWidth="1"/>
    <col min="3" max="3" width="12.140625" customWidth="1"/>
    <col min="4" max="4" width="21.42578125" customWidth="1"/>
    <col min="5" max="5" width="36.42578125" customWidth="1"/>
    <col min="6" max="6" width="12.140625" customWidth="1"/>
    <col min="7" max="7" width="21.42578125" customWidth="1"/>
    <col min="8" max="8" width="15.42578125" customWidth="1"/>
    <col min="9" max="9" width="24" customWidth="1"/>
    <col min="10" max="10" width="3.7109375" customWidth="1"/>
    <col min="11" max="11" width="10.5703125" customWidth="1"/>
  </cols>
  <sheetData>
    <row r="2" spans="2:7" x14ac:dyDescent="0.25">
      <c r="E2" s="34" t="s">
        <v>118</v>
      </c>
    </row>
    <row r="3" spans="2:7" x14ac:dyDescent="0.25">
      <c r="G3" s="16"/>
    </row>
    <row r="4" spans="2:7" x14ac:dyDescent="0.25">
      <c r="F4" s="35" t="s">
        <v>26</v>
      </c>
      <c r="G4" s="133" t="s">
        <v>94</v>
      </c>
    </row>
    <row r="5" spans="2:7" x14ac:dyDescent="0.25">
      <c r="E5" s="74" t="s">
        <v>83</v>
      </c>
      <c r="F5" s="36">
        <f>+F38+F58+F78+F98</f>
        <v>125000</v>
      </c>
      <c r="G5" s="129">
        <f>'Begroting Gemeente 2'!F5-F5</f>
        <v>0</v>
      </c>
    </row>
    <row r="6" spans="2:7" x14ac:dyDescent="0.25">
      <c r="E6" s="74" t="s">
        <v>82</v>
      </c>
      <c r="F6" s="36">
        <f>+F119+F155+F173+F212+F266+F302+F319+F337+F356+F194+F230+F248+F284</f>
        <v>23500</v>
      </c>
      <c r="G6" s="129">
        <f>'Begroting Gemeente 2'!F6-F6</f>
        <v>0</v>
      </c>
    </row>
    <row r="7" spans="2:7" x14ac:dyDescent="0.25">
      <c r="E7" s="74" t="s">
        <v>81</v>
      </c>
      <c r="F7" s="36">
        <f>+F37+F57+F77+F97+F118+F136+F154+F172+F193+F211+F229+F247+F265+F283+F301+F318+F336+F355</f>
        <v>2000</v>
      </c>
      <c r="G7" s="129">
        <f>'Begroting Gemeente 2'!F7-F7</f>
        <v>0</v>
      </c>
    </row>
    <row r="8" spans="2:7" x14ac:dyDescent="0.25">
      <c r="E8" s="74" t="s">
        <v>80</v>
      </c>
      <c r="F8" s="36">
        <f>+F61+F41+F81+F101+F122+F140+F158+F176+F215+F269+F305+F322+F340+F359+F197+F233+F251+F287</f>
        <v>817190.03</v>
      </c>
      <c r="G8" s="129">
        <f>'Begroting Gemeente 2'!F8-F8</f>
        <v>-3.0000000027939677E-2</v>
      </c>
    </row>
    <row r="9" spans="2:7" x14ac:dyDescent="0.25">
      <c r="B9" s="75" t="s">
        <v>2</v>
      </c>
      <c r="C9" s="76">
        <v>44927</v>
      </c>
      <c r="D9" s="77"/>
      <c r="E9" s="74" t="s">
        <v>71</v>
      </c>
      <c r="F9" s="37">
        <f>+F36+F56+F76+F96+F117+F135+F153+F171+F210+F264+F300+F317+F335+F354+F192+F228+F246+F282</f>
        <v>80000</v>
      </c>
      <c r="G9" s="130">
        <f>'Begroting Gemeente 2'!F9-F9</f>
        <v>0</v>
      </c>
    </row>
    <row r="10" spans="2:7" x14ac:dyDescent="0.25">
      <c r="F10" s="38">
        <f>SUM(F5:F9)</f>
        <v>1047690.03</v>
      </c>
      <c r="G10" s="131">
        <f>'Begroting Gemeente 2'!F10-F10</f>
        <v>-3.0000000027939677E-2</v>
      </c>
    </row>
    <row r="11" spans="2:7" x14ac:dyDescent="0.25">
      <c r="B11" t="s">
        <v>7</v>
      </c>
      <c r="C11" s="4">
        <f>'Berekeningen tarieven'!K46</f>
        <v>62</v>
      </c>
      <c r="D11" t="s">
        <v>8</v>
      </c>
      <c r="G11" s="129"/>
    </row>
    <row r="12" spans="2:7" x14ac:dyDescent="0.25">
      <c r="B12" t="s">
        <v>12</v>
      </c>
      <c r="C12" s="4">
        <f>'Berekeningen tarieven'!K48</f>
        <v>67</v>
      </c>
      <c r="D12" t="s">
        <v>8</v>
      </c>
      <c r="F12" s="35" t="s">
        <v>24</v>
      </c>
      <c r="G12" s="130"/>
    </row>
    <row r="13" spans="2:7" x14ac:dyDescent="0.25">
      <c r="B13" t="s">
        <v>16</v>
      </c>
      <c r="C13" s="7">
        <f>'Berekeningen tarieven'!K47</f>
        <v>63</v>
      </c>
      <c r="D13" t="s">
        <v>8</v>
      </c>
      <c r="E13" t="s">
        <v>27</v>
      </c>
      <c r="F13" s="36">
        <f>+C35+C55+C75+C95+C116+C134+C152+C170+C191+C209+C263+C299+C316+C334+C353+C227+C245+C281</f>
        <v>8175</v>
      </c>
      <c r="G13" s="129">
        <f>'Begroting Gemeente 2'!F13-F13</f>
        <v>0</v>
      </c>
    </row>
    <row r="14" spans="2:7" x14ac:dyDescent="0.25">
      <c r="B14" t="s">
        <v>19</v>
      </c>
      <c r="C14" s="4">
        <f>'Berekeningen tarieven'!C8</f>
        <v>29</v>
      </c>
      <c r="D14" t="s">
        <v>20</v>
      </c>
      <c r="E14" t="s">
        <v>28</v>
      </c>
      <c r="F14" s="36">
        <f>+C36+C56+C76+C96+C117+C135+C153+C171+C192+C210++C228+C246+C264+C282+C300+C317+C335+C354</f>
        <v>181250</v>
      </c>
      <c r="G14" s="129">
        <f>'Begroting Gemeente 2'!F14-F14</f>
        <v>0</v>
      </c>
    </row>
    <row r="15" spans="2:7" x14ac:dyDescent="0.25">
      <c r="C15" s="78"/>
      <c r="E15" t="s">
        <v>30</v>
      </c>
      <c r="F15" s="36">
        <f>+C37+C57+C77+C97+C118+C136+C154+C172+C193+C211+C265+C301+C318+C336+C355+C229+C247+C283</f>
        <v>698015.03</v>
      </c>
      <c r="G15" s="129">
        <f>'Begroting Gemeente 2'!F15-F15</f>
        <v>-3.0000000027939677E-2</v>
      </c>
    </row>
    <row r="16" spans="2:7" x14ac:dyDescent="0.25">
      <c r="C16" s="79"/>
      <c r="E16" t="s">
        <v>32</v>
      </c>
      <c r="F16" s="37">
        <f>+C38+C58+C78+C98+C119+C137+C155+C173+C194+C212+C230+C248+C266+C284+C302+C319+C337+C356</f>
        <v>160250</v>
      </c>
      <c r="G16" s="130">
        <f>'Begroting Gemeente 2'!F16-F16</f>
        <v>0</v>
      </c>
    </row>
    <row r="17" spans="2:9" x14ac:dyDescent="0.25">
      <c r="F17" s="40">
        <f>SUM(F13:F16)</f>
        <v>1047690.03</v>
      </c>
      <c r="G17" s="131">
        <f>'Begroting Gemeente 2'!F17-F17</f>
        <v>-3.0000000027939677E-2</v>
      </c>
    </row>
    <row r="18" spans="2:9" x14ac:dyDescent="0.25">
      <c r="G18" s="129"/>
    </row>
    <row r="19" spans="2:9" ht="15.75" thickBot="1" x14ac:dyDescent="0.3">
      <c r="E19" s="80" t="s">
        <v>23</v>
      </c>
      <c r="F19" s="41">
        <f>+F10-F17</f>
        <v>0</v>
      </c>
      <c r="G19" s="132">
        <f>'Begroting Gemeente 2'!F19-F19</f>
        <v>0</v>
      </c>
    </row>
    <row r="20" spans="2:9" ht="16.5" thickTop="1" thickBot="1" x14ac:dyDescent="0.3"/>
    <row r="21" spans="2:9" ht="15.75" x14ac:dyDescent="0.25">
      <c r="B21" s="81" t="s">
        <v>0</v>
      </c>
      <c r="C21" s="82"/>
      <c r="D21" s="82"/>
      <c r="E21" s="82"/>
      <c r="F21" s="82"/>
      <c r="G21" s="83"/>
    </row>
    <row r="22" spans="2:9" x14ac:dyDescent="0.25">
      <c r="B22" s="84" t="str">
        <f>Instellingen!$C$8</f>
        <v>Voorbeeld</v>
      </c>
      <c r="G22" s="85"/>
    </row>
    <row r="23" spans="2:9" x14ac:dyDescent="0.25">
      <c r="B23" s="84"/>
      <c r="G23" s="85"/>
    </row>
    <row r="24" spans="2:9" x14ac:dyDescent="0.25">
      <c r="B24" s="122" t="s">
        <v>1</v>
      </c>
      <c r="C24" s="223" t="s">
        <v>100</v>
      </c>
      <c r="D24" s="224"/>
      <c r="E24" s="123"/>
      <c r="F24" s="225"/>
      <c r="G24" s="222"/>
    </row>
    <row r="25" spans="2:9" x14ac:dyDescent="0.25">
      <c r="B25" s="84"/>
      <c r="C25" s="1"/>
      <c r="D25" s="2"/>
      <c r="F25" s="1"/>
      <c r="G25" s="85"/>
      <c r="I25" s="39"/>
    </row>
    <row r="26" spans="2:9" x14ac:dyDescent="0.25">
      <c r="B26" s="84" t="s">
        <v>3</v>
      </c>
      <c r="C26" s="3">
        <v>400</v>
      </c>
      <c r="D26" s="2" t="s">
        <v>4</v>
      </c>
      <c r="E26" t="s">
        <v>5</v>
      </c>
      <c r="F26" s="32">
        <v>200</v>
      </c>
      <c r="G26" s="85" t="s">
        <v>6</v>
      </c>
      <c r="I26" s="39"/>
    </row>
    <row r="27" spans="2:9" x14ac:dyDescent="0.25">
      <c r="B27" s="84" t="s">
        <v>9</v>
      </c>
      <c r="C27" s="5">
        <v>0</v>
      </c>
      <c r="D27" s="2" t="s">
        <v>4</v>
      </c>
      <c r="E27" t="s">
        <v>10</v>
      </c>
      <c r="F27" s="111">
        <v>1850</v>
      </c>
      <c r="G27" s="85" t="s">
        <v>11</v>
      </c>
      <c r="I27" s="39"/>
    </row>
    <row r="28" spans="2:9" x14ac:dyDescent="0.25">
      <c r="B28" s="84" t="s">
        <v>13</v>
      </c>
      <c r="C28" s="6">
        <f>SUM(C26:C27)</f>
        <v>400</v>
      </c>
      <c r="D28" s="2" t="s">
        <v>14</v>
      </c>
      <c r="E28" t="s">
        <v>15</v>
      </c>
      <c r="F28" s="111">
        <v>9500</v>
      </c>
      <c r="G28" s="85" t="s">
        <v>11</v>
      </c>
      <c r="I28" s="39"/>
    </row>
    <row r="29" spans="2:9" x14ac:dyDescent="0.25">
      <c r="B29" s="84" t="s">
        <v>17</v>
      </c>
      <c r="C29" s="33">
        <v>2</v>
      </c>
      <c r="D29" s="2" t="s">
        <v>18</v>
      </c>
      <c r="E29" t="s">
        <v>96</v>
      </c>
      <c r="F29" s="111">
        <v>22000</v>
      </c>
      <c r="G29" s="85" t="s">
        <v>11</v>
      </c>
    </row>
    <row r="30" spans="2:9" x14ac:dyDescent="0.25">
      <c r="B30" s="84" t="s">
        <v>97</v>
      </c>
      <c r="C30" s="8">
        <v>0</v>
      </c>
      <c r="D30" s="2" t="s">
        <v>4</v>
      </c>
      <c r="E30" t="s">
        <v>93</v>
      </c>
      <c r="F30" s="136">
        <v>46000</v>
      </c>
      <c r="G30" s="85" t="s">
        <v>58</v>
      </c>
    </row>
    <row r="31" spans="2:9" x14ac:dyDescent="0.25">
      <c r="B31" s="86" t="s">
        <v>21</v>
      </c>
      <c r="C31" s="9">
        <v>1700</v>
      </c>
      <c r="D31" s="10" t="s">
        <v>22</v>
      </c>
      <c r="E31" s="11"/>
      <c r="F31" s="12"/>
      <c r="G31" s="87"/>
    </row>
    <row r="32" spans="2:9" x14ac:dyDescent="0.25">
      <c r="B32" s="84"/>
      <c r="G32" s="85"/>
    </row>
    <row r="33" spans="2:8" x14ac:dyDescent="0.25">
      <c r="B33" s="88" t="s">
        <v>23</v>
      </c>
      <c r="C33" s="14" t="s">
        <v>24</v>
      </c>
      <c r="D33" s="15"/>
      <c r="E33" s="13" t="s">
        <v>25</v>
      </c>
      <c r="F33" s="14" t="s">
        <v>26</v>
      </c>
      <c r="G33" s="89"/>
    </row>
    <row r="34" spans="2:8" x14ac:dyDescent="0.25">
      <c r="B34" s="84"/>
      <c r="C34" s="18"/>
      <c r="E34" s="17"/>
      <c r="F34" s="18"/>
      <c r="G34" s="85"/>
    </row>
    <row r="35" spans="2:8" x14ac:dyDescent="0.25">
      <c r="B35" s="84" t="s">
        <v>27</v>
      </c>
      <c r="C35" s="109">
        <v>0</v>
      </c>
      <c r="D35" s="90"/>
      <c r="E35" s="17"/>
      <c r="F35" s="19"/>
      <c r="G35" s="91"/>
    </row>
    <row r="36" spans="2:8" x14ac:dyDescent="0.25">
      <c r="B36" s="84" t="s">
        <v>28</v>
      </c>
      <c r="C36" s="19">
        <f>C31*C14</f>
        <v>49300</v>
      </c>
      <c r="D36" s="90"/>
      <c r="E36" s="17" t="s">
        <v>29</v>
      </c>
      <c r="F36" s="109">
        <v>0</v>
      </c>
      <c r="G36" s="91"/>
    </row>
    <row r="37" spans="2:8" x14ac:dyDescent="0.25">
      <c r="B37" s="84" t="s">
        <v>30</v>
      </c>
      <c r="C37" s="19">
        <f>+(C30+C26*C29)*$C$11</f>
        <v>49600</v>
      </c>
      <c r="D37" s="90"/>
      <c r="E37" s="17" t="s">
        <v>31</v>
      </c>
      <c r="F37" s="109">
        <v>500</v>
      </c>
      <c r="G37" s="91"/>
    </row>
    <row r="38" spans="2:8" x14ac:dyDescent="0.25">
      <c r="B38" s="92" t="s">
        <v>32</v>
      </c>
      <c r="C38" s="21">
        <f>F30</f>
        <v>46000</v>
      </c>
      <c r="D38" s="22"/>
      <c r="E38" s="20" t="s">
        <v>33</v>
      </c>
      <c r="F38" s="110">
        <v>30000</v>
      </c>
      <c r="G38" s="91"/>
    </row>
    <row r="39" spans="2:8" x14ac:dyDescent="0.25">
      <c r="B39" s="93" t="s">
        <v>95</v>
      </c>
      <c r="C39" s="24">
        <f>SUM(C35:C38)</f>
        <v>144900</v>
      </c>
      <c r="D39" s="25"/>
      <c r="E39" s="23" t="s">
        <v>34</v>
      </c>
      <c r="F39" s="24">
        <f>SUM(F35:F38)</f>
        <v>30500</v>
      </c>
      <c r="G39" s="94"/>
    </row>
    <row r="40" spans="2:8" x14ac:dyDescent="0.25">
      <c r="B40" s="84"/>
      <c r="C40" s="26"/>
      <c r="E40" s="17"/>
      <c r="F40" s="19"/>
      <c r="G40" s="85"/>
    </row>
    <row r="41" spans="2:8" x14ac:dyDescent="0.25">
      <c r="B41" s="84"/>
      <c r="C41" s="27"/>
      <c r="D41" s="95"/>
      <c r="E41" s="23" t="s">
        <v>80</v>
      </c>
      <c r="F41" s="28">
        <f>C39-F39</f>
        <v>114400</v>
      </c>
      <c r="G41" s="96"/>
      <c r="H41" s="73"/>
    </row>
    <row r="42" spans="2:8" ht="15.75" thickBot="1" x14ac:dyDescent="0.3">
      <c r="B42" s="97"/>
      <c r="C42" s="98"/>
      <c r="D42" s="99"/>
      <c r="E42" s="100"/>
      <c r="F42" s="101"/>
      <c r="G42" s="102"/>
    </row>
    <row r="43" spans="2:8" x14ac:dyDescent="0.25">
      <c r="B43" s="84"/>
      <c r="G43" s="85"/>
    </row>
    <row r="44" spans="2:8" x14ac:dyDescent="0.25">
      <c r="B44" s="122" t="s">
        <v>1</v>
      </c>
      <c r="C44" s="223" t="s">
        <v>101</v>
      </c>
      <c r="D44" s="224"/>
      <c r="E44" s="123"/>
      <c r="F44" s="225"/>
      <c r="G44" s="222"/>
    </row>
    <row r="45" spans="2:8" x14ac:dyDescent="0.25">
      <c r="B45" s="84"/>
      <c r="C45" s="1"/>
      <c r="D45" s="2"/>
      <c r="F45" s="1"/>
      <c r="G45" s="85"/>
    </row>
    <row r="46" spans="2:8" x14ac:dyDescent="0.25">
      <c r="B46" s="84" t="s">
        <v>3</v>
      </c>
      <c r="C46" s="3">
        <v>1500</v>
      </c>
      <c r="D46" s="2" t="s">
        <v>4</v>
      </c>
      <c r="E46" t="s">
        <v>5</v>
      </c>
      <c r="F46" s="32">
        <v>850</v>
      </c>
      <c r="G46" s="85" t="s">
        <v>6</v>
      </c>
    </row>
    <row r="47" spans="2:8" x14ac:dyDescent="0.25">
      <c r="B47" s="84" t="s">
        <v>9</v>
      </c>
      <c r="C47" s="5">
        <v>0</v>
      </c>
      <c r="D47" s="2" t="s">
        <v>4</v>
      </c>
      <c r="E47" t="s">
        <v>10</v>
      </c>
      <c r="F47" s="111">
        <v>2850</v>
      </c>
      <c r="G47" s="85" t="s">
        <v>11</v>
      </c>
    </row>
    <row r="48" spans="2:8" x14ac:dyDescent="0.25">
      <c r="B48" s="84" t="s">
        <v>13</v>
      </c>
      <c r="C48" s="6">
        <f>SUM(C46:C47)</f>
        <v>1500</v>
      </c>
      <c r="D48" s="2" t="s">
        <v>14</v>
      </c>
      <c r="E48" t="s">
        <v>15</v>
      </c>
      <c r="F48" s="111">
        <v>18000</v>
      </c>
      <c r="G48" s="85" t="s">
        <v>11</v>
      </c>
    </row>
    <row r="49" spans="2:7" x14ac:dyDescent="0.25">
      <c r="B49" s="84" t="s">
        <v>17</v>
      </c>
      <c r="C49" s="33">
        <v>2</v>
      </c>
      <c r="D49" s="2" t="s">
        <v>18</v>
      </c>
      <c r="E49" t="s">
        <v>96</v>
      </c>
      <c r="F49" s="111">
        <v>37500</v>
      </c>
      <c r="G49" s="85" t="s">
        <v>11</v>
      </c>
    </row>
    <row r="50" spans="2:7" x14ac:dyDescent="0.25">
      <c r="B50" s="84" t="s">
        <v>97</v>
      </c>
      <c r="C50" s="8">
        <v>0</v>
      </c>
      <c r="D50" s="2" t="s">
        <v>4</v>
      </c>
      <c r="E50" t="s">
        <v>93</v>
      </c>
      <c r="F50" s="136">
        <v>55000</v>
      </c>
      <c r="G50" s="85" t="s">
        <v>58</v>
      </c>
    </row>
    <row r="51" spans="2:7" x14ac:dyDescent="0.25">
      <c r="B51" s="86" t="s">
        <v>21</v>
      </c>
      <c r="C51" s="9">
        <v>2750</v>
      </c>
      <c r="D51" s="10" t="s">
        <v>22</v>
      </c>
      <c r="E51" s="11"/>
      <c r="F51" s="12"/>
      <c r="G51" s="87"/>
    </row>
    <row r="52" spans="2:7" x14ac:dyDescent="0.25">
      <c r="B52" s="84"/>
      <c r="G52" s="85"/>
    </row>
    <row r="53" spans="2:7" x14ac:dyDescent="0.25">
      <c r="B53" s="88" t="s">
        <v>23</v>
      </c>
      <c r="C53" s="14" t="s">
        <v>24</v>
      </c>
      <c r="D53" s="15"/>
      <c r="E53" s="13" t="s">
        <v>25</v>
      </c>
      <c r="F53" s="14" t="s">
        <v>26</v>
      </c>
      <c r="G53" s="89"/>
    </row>
    <row r="54" spans="2:7" x14ac:dyDescent="0.25">
      <c r="B54" s="84"/>
      <c r="C54" s="18"/>
      <c r="E54" s="17"/>
      <c r="F54" s="18"/>
      <c r="G54" s="85"/>
    </row>
    <row r="55" spans="2:7" x14ac:dyDescent="0.25">
      <c r="B55" s="84" t="s">
        <v>27</v>
      </c>
      <c r="C55" s="109">
        <v>0</v>
      </c>
      <c r="D55" s="90"/>
      <c r="E55" s="17"/>
      <c r="F55" s="19"/>
      <c r="G55" s="91"/>
    </row>
    <row r="56" spans="2:7" x14ac:dyDescent="0.25">
      <c r="B56" s="84" t="s">
        <v>28</v>
      </c>
      <c r="C56" s="19">
        <f>C51*$C$14</f>
        <v>79750</v>
      </c>
      <c r="D56" s="90"/>
      <c r="E56" s="17" t="s">
        <v>29</v>
      </c>
      <c r="F56" s="109">
        <v>0</v>
      </c>
      <c r="G56" s="91"/>
    </row>
    <row r="57" spans="2:7" x14ac:dyDescent="0.25">
      <c r="B57" s="84" t="s">
        <v>30</v>
      </c>
      <c r="C57" s="19">
        <f>+(C50+C46*C49)*$C$11</f>
        <v>186000</v>
      </c>
      <c r="D57" s="90"/>
      <c r="E57" s="17" t="s">
        <v>31</v>
      </c>
      <c r="F57" s="109">
        <v>500</v>
      </c>
      <c r="G57" s="91"/>
    </row>
    <row r="58" spans="2:7" x14ac:dyDescent="0.25">
      <c r="B58" s="92" t="s">
        <v>32</v>
      </c>
      <c r="C58" s="21">
        <f>F50</f>
        <v>55000</v>
      </c>
      <c r="D58" s="22"/>
      <c r="E58" s="20" t="s">
        <v>33</v>
      </c>
      <c r="F58" s="110">
        <v>65000</v>
      </c>
      <c r="G58" s="91"/>
    </row>
    <row r="59" spans="2:7" x14ac:dyDescent="0.25">
      <c r="B59" s="93" t="s">
        <v>95</v>
      </c>
      <c r="C59" s="24">
        <f>SUM(C55:C58)</f>
        <v>320750</v>
      </c>
      <c r="D59" s="25"/>
      <c r="E59" s="23" t="s">
        <v>34</v>
      </c>
      <c r="F59" s="24">
        <f>SUM(F55:F58)</f>
        <v>65500</v>
      </c>
      <c r="G59" s="94"/>
    </row>
    <row r="60" spans="2:7" x14ac:dyDescent="0.25">
      <c r="B60" s="84"/>
      <c r="C60" s="26"/>
      <c r="E60" s="17"/>
      <c r="F60" s="19"/>
      <c r="G60" s="85"/>
    </row>
    <row r="61" spans="2:7" x14ac:dyDescent="0.25">
      <c r="B61" s="84"/>
      <c r="C61" s="27"/>
      <c r="D61" s="95"/>
      <c r="E61" s="23" t="s">
        <v>80</v>
      </c>
      <c r="F61" s="28">
        <f>C59-F59</f>
        <v>255250</v>
      </c>
      <c r="G61" s="96"/>
    </row>
    <row r="62" spans="2:7" ht="15.75" thickBot="1" x14ac:dyDescent="0.3">
      <c r="B62" s="97"/>
      <c r="C62" s="98"/>
      <c r="D62" s="99"/>
      <c r="E62" s="100"/>
      <c r="F62" s="101"/>
      <c r="G62" s="102"/>
    </row>
    <row r="63" spans="2:7" x14ac:dyDescent="0.25">
      <c r="B63" s="84"/>
      <c r="G63" s="85"/>
    </row>
    <row r="64" spans="2:7" x14ac:dyDescent="0.25">
      <c r="B64" s="122" t="s">
        <v>1</v>
      </c>
      <c r="C64" s="223" t="s">
        <v>102</v>
      </c>
      <c r="D64" s="224"/>
      <c r="E64" s="123"/>
      <c r="F64" s="225"/>
      <c r="G64" s="222"/>
    </row>
    <row r="65" spans="2:7" x14ac:dyDescent="0.25">
      <c r="B65" s="84"/>
      <c r="C65" s="1"/>
      <c r="D65" s="2"/>
      <c r="F65" s="1"/>
      <c r="G65" s="85"/>
    </row>
    <row r="66" spans="2:7" x14ac:dyDescent="0.25">
      <c r="B66" s="84" t="s">
        <v>3</v>
      </c>
      <c r="C66" s="3">
        <v>405</v>
      </c>
      <c r="D66" s="2" t="s">
        <v>4</v>
      </c>
      <c r="E66" t="s">
        <v>5</v>
      </c>
      <c r="F66" s="32">
        <v>235</v>
      </c>
      <c r="G66" s="85" t="s">
        <v>6</v>
      </c>
    </row>
    <row r="67" spans="2:7" x14ac:dyDescent="0.25">
      <c r="B67" s="84" t="s">
        <v>9</v>
      </c>
      <c r="C67" s="5">
        <v>1200</v>
      </c>
      <c r="D67" s="2" t="s">
        <v>4</v>
      </c>
      <c r="E67" t="s">
        <v>10</v>
      </c>
      <c r="F67" s="111">
        <v>1050</v>
      </c>
      <c r="G67" s="85" t="s">
        <v>11</v>
      </c>
    </row>
    <row r="68" spans="2:7" x14ac:dyDescent="0.25">
      <c r="B68" s="84" t="s">
        <v>13</v>
      </c>
      <c r="C68" s="6">
        <f>SUM(C66:C67)</f>
        <v>1605</v>
      </c>
      <c r="D68" s="2" t="s">
        <v>14</v>
      </c>
      <c r="E68" t="s">
        <v>15</v>
      </c>
      <c r="F68" s="111">
        <v>10250</v>
      </c>
      <c r="G68" s="85" t="s">
        <v>11</v>
      </c>
    </row>
    <row r="69" spans="2:7" x14ac:dyDescent="0.25">
      <c r="B69" s="84" t="s">
        <v>17</v>
      </c>
      <c r="C69" s="33">
        <v>2</v>
      </c>
      <c r="D69" s="2" t="s">
        <v>18</v>
      </c>
      <c r="E69" t="s">
        <v>96</v>
      </c>
      <c r="F69" s="111">
        <v>27000</v>
      </c>
      <c r="G69" s="85" t="s">
        <v>11</v>
      </c>
    </row>
    <row r="70" spans="2:7" x14ac:dyDescent="0.25">
      <c r="B70" s="84" t="s">
        <v>97</v>
      </c>
      <c r="C70" s="8">
        <v>0</v>
      </c>
      <c r="D70" s="2" t="s">
        <v>4</v>
      </c>
      <c r="E70" t="s">
        <v>93</v>
      </c>
      <c r="F70" s="136">
        <v>33500</v>
      </c>
      <c r="G70" s="85" t="s">
        <v>58</v>
      </c>
    </row>
    <row r="71" spans="2:7" x14ac:dyDescent="0.25">
      <c r="B71" s="86" t="s">
        <v>21</v>
      </c>
      <c r="C71" s="9">
        <v>1050</v>
      </c>
      <c r="D71" s="10" t="s">
        <v>22</v>
      </c>
      <c r="E71" s="11"/>
      <c r="F71" s="12"/>
      <c r="G71" s="87"/>
    </row>
    <row r="72" spans="2:7" x14ac:dyDescent="0.25">
      <c r="B72" s="84"/>
      <c r="G72" s="85"/>
    </row>
    <row r="73" spans="2:7" x14ac:dyDescent="0.25">
      <c r="B73" s="88" t="s">
        <v>23</v>
      </c>
      <c r="C73" s="14" t="s">
        <v>24</v>
      </c>
      <c r="D73" s="15"/>
      <c r="E73" s="13" t="s">
        <v>25</v>
      </c>
      <c r="F73" s="14" t="s">
        <v>26</v>
      </c>
      <c r="G73" s="89"/>
    </row>
    <row r="74" spans="2:7" x14ac:dyDescent="0.25">
      <c r="B74" s="84"/>
      <c r="C74" s="18"/>
      <c r="E74" s="17"/>
      <c r="F74" s="18"/>
      <c r="G74" s="85"/>
    </row>
    <row r="75" spans="2:7" x14ac:dyDescent="0.25">
      <c r="B75" s="84" t="s">
        <v>27</v>
      </c>
      <c r="C75" s="109">
        <v>0</v>
      </c>
      <c r="D75" s="90"/>
      <c r="E75" s="17"/>
      <c r="F75" s="19"/>
      <c r="G75" s="91"/>
    </row>
    <row r="76" spans="2:7" x14ac:dyDescent="0.25">
      <c r="B76" s="84" t="s">
        <v>28</v>
      </c>
      <c r="C76" s="19">
        <f>C71*$C$14</f>
        <v>30450</v>
      </c>
      <c r="D76" s="90"/>
      <c r="E76" s="17" t="s">
        <v>29</v>
      </c>
      <c r="F76" s="109">
        <v>0</v>
      </c>
      <c r="G76" s="91"/>
    </row>
    <row r="77" spans="2:7" x14ac:dyDescent="0.25">
      <c r="B77" s="84" t="s">
        <v>30</v>
      </c>
      <c r="C77" s="19">
        <f>+(C70+C66*C69)*$C$11</f>
        <v>50220</v>
      </c>
      <c r="D77" s="90"/>
      <c r="E77" s="17" t="s">
        <v>31</v>
      </c>
      <c r="F77" s="109">
        <v>500</v>
      </c>
      <c r="G77" s="91"/>
    </row>
    <row r="78" spans="2:7" x14ac:dyDescent="0.25">
      <c r="B78" s="92" t="s">
        <v>32</v>
      </c>
      <c r="C78" s="21">
        <f>F70</f>
        <v>33500</v>
      </c>
      <c r="D78" s="22"/>
      <c r="E78" s="20" t="s">
        <v>33</v>
      </c>
      <c r="F78" s="110">
        <v>17500</v>
      </c>
      <c r="G78" s="91"/>
    </row>
    <row r="79" spans="2:7" x14ac:dyDescent="0.25">
      <c r="B79" s="93" t="s">
        <v>95</v>
      </c>
      <c r="C79" s="24">
        <f>SUM(C75:C78)</f>
        <v>114170</v>
      </c>
      <c r="D79" s="25"/>
      <c r="E79" s="23" t="s">
        <v>34</v>
      </c>
      <c r="F79" s="24">
        <f>SUM(F75:F78)</f>
        <v>18000</v>
      </c>
      <c r="G79" s="94"/>
    </row>
    <row r="80" spans="2:7" x14ac:dyDescent="0.25">
      <c r="B80" s="84"/>
      <c r="C80" s="26"/>
      <c r="E80" s="17"/>
      <c r="F80" s="19"/>
      <c r="G80" s="85"/>
    </row>
    <row r="81" spans="2:7" x14ac:dyDescent="0.25">
      <c r="B81" s="84"/>
      <c r="C81" s="27"/>
      <c r="D81" s="95"/>
      <c r="E81" s="23" t="s">
        <v>80</v>
      </c>
      <c r="F81" s="28">
        <f>C79-F79</f>
        <v>96170</v>
      </c>
      <c r="G81" s="96"/>
    </row>
    <row r="82" spans="2:7" ht="15.75" thickBot="1" x14ac:dyDescent="0.3">
      <c r="B82" s="97"/>
      <c r="C82" s="98"/>
      <c r="D82" s="99"/>
      <c r="E82" s="100"/>
      <c r="F82" s="101"/>
      <c r="G82" s="102"/>
    </row>
    <row r="83" spans="2:7" x14ac:dyDescent="0.25">
      <c r="B83" s="84"/>
      <c r="G83" s="85"/>
    </row>
    <row r="84" spans="2:7" x14ac:dyDescent="0.25">
      <c r="B84" s="122" t="s">
        <v>1</v>
      </c>
      <c r="C84" s="223" t="s">
        <v>103</v>
      </c>
      <c r="D84" s="224"/>
      <c r="E84" s="123"/>
      <c r="F84" s="225"/>
      <c r="G84" s="222"/>
    </row>
    <row r="85" spans="2:7" x14ac:dyDescent="0.25">
      <c r="B85" s="84"/>
      <c r="C85" s="1"/>
      <c r="D85" s="2"/>
      <c r="F85" s="1"/>
      <c r="G85" s="85"/>
    </row>
    <row r="86" spans="2:7" x14ac:dyDescent="0.25">
      <c r="B86" s="84" t="s">
        <v>3</v>
      </c>
      <c r="C86" s="3">
        <v>155</v>
      </c>
      <c r="D86" s="2" t="s">
        <v>4</v>
      </c>
      <c r="E86" t="s">
        <v>5</v>
      </c>
      <c r="F86" s="32">
        <v>100</v>
      </c>
      <c r="G86" s="85" t="s">
        <v>6</v>
      </c>
    </row>
    <row r="87" spans="2:7" x14ac:dyDescent="0.25">
      <c r="B87" s="84" t="s">
        <v>9</v>
      </c>
      <c r="C87" s="5">
        <v>300</v>
      </c>
      <c r="D87" s="2" t="s">
        <v>4</v>
      </c>
      <c r="E87" t="s">
        <v>10</v>
      </c>
      <c r="F87" s="111">
        <v>425</v>
      </c>
      <c r="G87" s="85" t="s">
        <v>11</v>
      </c>
    </row>
    <row r="88" spans="2:7" x14ac:dyDescent="0.25">
      <c r="B88" s="84" t="s">
        <v>13</v>
      </c>
      <c r="C88" s="6">
        <f>SUM(C86:C87)</f>
        <v>455</v>
      </c>
      <c r="D88" s="2" t="s">
        <v>14</v>
      </c>
      <c r="E88" t="s">
        <v>15</v>
      </c>
      <c r="F88" s="111">
        <v>7250</v>
      </c>
      <c r="G88" s="85" t="s">
        <v>11</v>
      </c>
    </row>
    <row r="89" spans="2:7" x14ac:dyDescent="0.25">
      <c r="B89" s="84" t="s">
        <v>17</v>
      </c>
      <c r="C89" s="33">
        <v>2</v>
      </c>
      <c r="D89" s="2" t="s">
        <v>18</v>
      </c>
      <c r="E89" t="s">
        <v>96</v>
      </c>
      <c r="F89" s="111">
        <v>8400</v>
      </c>
      <c r="G89" s="85" t="s">
        <v>11</v>
      </c>
    </row>
    <row r="90" spans="2:7" x14ac:dyDescent="0.25">
      <c r="B90" s="84" t="s">
        <v>97</v>
      </c>
      <c r="C90" s="8">
        <v>0</v>
      </c>
      <c r="D90" s="2" t="s">
        <v>4</v>
      </c>
      <c r="E90" t="s">
        <v>93</v>
      </c>
      <c r="F90" s="136">
        <v>25500</v>
      </c>
      <c r="G90" s="85" t="s">
        <v>58</v>
      </c>
    </row>
    <row r="91" spans="2:7" x14ac:dyDescent="0.25">
      <c r="B91" s="86" t="s">
        <v>21</v>
      </c>
      <c r="C91" s="9">
        <v>650</v>
      </c>
      <c r="D91" s="10" t="s">
        <v>22</v>
      </c>
      <c r="E91" s="11"/>
      <c r="F91" s="12"/>
      <c r="G91" s="87"/>
    </row>
    <row r="92" spans="2:7" x14ac:dyDescent="0.25">
      <c r="B92" s="84"/>
      <c r="G92" s="85"/>
    </row>
    <row r="93" spans="2:7" x14ac:dyDescent="0.25">
      <c r="B93" s="88" t="s">
        <v>23</v>
      </c>
      <c r="C93" s="14" t="s">
        <v>24</v>
      </c>
      <c r="D93" s="15"/>
      <c r="E93" s="13" t="s">
        <v>25</v>
      </c>
      <c r="F93" s="14" t="s">
        <v>26</v>
      </c>
      <c r="G93" s="89"/>
    </row>
    <row r="94" spans="2:7" x14ac:dyDescent="0.25">
      <c r="B94" s="84"/>
      <c r="C94" s="18"/>
      <c r="E94" s="17"/>
      <c r="F94" s="18"/>
      <c r="G94" s="85"/>
    </row>
    <row r="95" spans="2:7" x14ac:dyDescent="0.25">
      <c r="B95" s="84" t="s">
        <v>27</v>
      </c>
      <c r="C95" s="109">
        <v>0</v>
      </c>
      <c r="D95" s="90"/>
      <c r="E95" s="17"/>
      <c r="F95" s="19"/>
      <c r="G95" s="91"/>
    </row>
    <row r="96" spans="2:7" x14ac:dyDescent="0.25">
      <c r="B96" s="84" t="s">
        <v>28</v>
      </c>
      <c r="C96" s="19">
        <f>C91*$C$14</f>
        <v>18850</v>
      </c>
      <c r="D96" s="90"/>
      <c r="E96" s="17" t="s">
        <v>29</v>
      </c>
      <c r="F96" s="109">
        <v>0</v>
      </c>
      <c r="G96" s="91"/>
    </row>
    <row r="97" spans="2:7" x14ac:dyDescent="0.25">
      <c r="B97" s="84" t="s">
        <v>30</v>
      </c>
      <c r="C97" s="19">
        <f>+(C90+C86*C89)*$C$11</f>
        <v>19220</v>
      </c>
      <c r="D97" s="90"/>
      <c r="E97" s="17" t="s">
        <v>31</v>
      </c>
      <c r="F97" s="109">
        <v>500</v>
      </c>
      <c r="G97" s="91"/>
    </row>
    <row r="98" spans="2:7" x14ac:dyDescent="0.25">
      <c r="B98" s="92" t="s">
        <v>32</v>
      </c>
      <c r="C98" s="21">
        <f>F90</f>
        <v>25500</v>
      </c>
      <c r="D98" s="22"/>
      <c r="E98" s="20" t="s">
        <v>33</v>
      </c>
      <c r="F98" s="110">
        <v>12500</v>
      </c>
      <c r="G98" s="91"/>
    </row>
    <row r="99" spans="2:7" x14ac:dyDescent="0.25">
      <c r="B99" s="93" t="s">
        <v>95</v>
      </c>
      <c r="C99" s="24">
        <f>SUM(C95:C98)</f>
        <v>63570</v>
      </c>
      <c r="D99" s="25"/>
      <c r="E99" s="23" t="s">
        <v>34</v>
      </c>
      <c r="F99" s="24">
        <f>SUM(F95:F98)</f>
        <v>13000</v>
      </c>
      <c r="G99" s="94"/>
    </row>
    <row r="100" spans="2:7" x14ac:dyDescent="0.25">
      <c r="B100" s="84"/>
      <c r="C100" s="26"/>
      <c r="E100" s="17"/>
      <c r="F100" s="19"/>
      <c r="G100" s="85"/>
    </row>
    <row r="101" spans="2:7" x14ac:dyDescent="0.25">
      <c r="B101" s="84"/>
      <c r="C101" s="27"/>
      <c r="D101" s="95"/>
      <c r="E101" s="23" t="s">
        <v>80</v>
      </c>
      <c r="F101" s="28">
        <f>C99-F99</f>
        <v>50570</v>
      </c>
      <c r="G101" s="96"/>
    </row>
    <row r="102" spans="2:7" ht="15.75" thickBot="1" x14ac:dyDescent="0.3">
      <c r="B102" s="97"/>
      <c r="C102" s="98"/>
      <c r="D102" s="99"/>
      <c r="E102" s="100"/>
      <c r="F102" s="101"/>
      <c r="G102" s="102"/>
    </row>
    <row r="103" spans="2:7" ht="15.75" thickBot="1" x14ac:dyDescent="0.3"/>
    <row r="104" spans="2:7" ht="15.75" x14ac:dyDescent="0.25">
      <c r="B104" s="112" t="s">
        <v>84</v>
      </c>
      <c r="C104" s="113"/>
      <c r="D104" s="113"/>
      <c r="E104" s="113"/>
      <c r="F104" s="113"/>
      <c r="G104" s="114"/>
    </row>
    <row r="105" spans="2:7" ht="14.25" customHeight="1" x14ac:dyDescent="0.25">
      <c r="B105" s="84" t="str">
        <f>Instellingen!$C$8</f>
        <v>Voorbeeld</v>
      </c>
      <c r="G105" s="85"/>
    </row>
    <row r="106" spans="2:7" x14ac:dyDescent="0.25">
      <c r="B106" s="84"/>
      <c r="G106" s="85"/>
    </row>
    <row r="107" spans="2:7" x14ac:dyDescent="0.25">
      <c r="B107" s="122" t="s">
        <v>85</v>
      </c>
      <c r="C107" s="219" t="s">
        <v>104</v>
      </c>
      <c r="D107" s="220"/>
      <c r="E107" s="123"/>
      <c r="F107" s="221"/>
      <c r="G107" s="222"/>
    </row>
    <row r="108" spans="2:7" x14ac:dyDescent="0.25">
      <c r="B108" s="84"/>
      <c r="G108" s="85"/>
    </row>
    <row r="109" spans="2:7" x14ac:dyDescent="0.25">
      <c r="B109" s="84" t="s">
        <v>86</v>
      </c>
      <c r="C109" s="29">
        <v>45.09</v>
      </c>
      <c r="D109" t="s">
        <v>4</v>
      </c>
      <c r="E109" t="s">
        <v>21</v>
      </c>
      <c r="F109" s="103">
        <v>100</v>
      </c>
      <c r="G109" s="85" t="s">
        <v>22</v>
      </c>
    </row>
    <row r="110" spans="2:7" x14ac:dyDescent="0.25">
      <c r="B110" s="84" t="s">
        <v>87</v>
      </c>
      <c r="C110" s="30">
        <v>0</v>
      </c>
      <c r="D110" t="s">
        <v>4</v>
      </c>
      <c r="E110" t="s">
        <v>89</v>
      </c>
      <c r="F110" s="104">
        <v>2.5</v>
      </c>
      <c r="G110" s="85" t="s">
        <v>90</v>
      </c>
    </row>
    <row r="111" spans="2:7" x14ac:dyDescent="0.25">
      <c r="B111" s="84" t="s">
        <v>88</v>
      </c>
      <c r="C111" s="31">
        <f>SUM(C109:C110)</f>
        <v>45.09</v>
      </c>
      <c r="D111" t="s">
        <v>14</v>
      </c>
      <c r="E111" t="s">
        <v>91</v>
      </c>
      <c r="F111" s="105">
        <v>50</v>
      </c>
      <c r="G111" s="85" t="s">
        <v>11</v>
      </c>
    </row>
    <row r="112" spans="2:7" x14ac:dyDescent="0.25">
      <c r="B112" s="115"/>
      <c r="C112" s="106"/>
      <c r="D112" s="107"/>
      <c r="E112" s="107" t="s">
        <v>93</v>
      </c>
      <c r="F112" s="108">
        <v>0</v>
      </c>
      <c r="G112" s="85" t="s">
        <v>58</v>
      </c>
    </row>
    <row r="113" spans="2:7" x14ac:dyDescent="0.25">
      <c r="B113" s="84"/>
      <c r="G113" s="85"/>
    </row>
    <row r="114" spans="2:7" x14ac:dyDescent="0.25">
      <c r="B114" s="88" t="s">
        <v>23</v>
      </c>
      <c r="C114" s="14" t="s">
        <v>24</v>
      </c>
      <c r="D114" s="15"/>
      <c r="E114" s="13" t="s">
        <v>25</v>
      </c>
      <c r="F114" s="14" t="s">
        <v>26</v>
      </c>
      <c r="G114" s="89"/>
    </row>
    <row r="115" spans="2:7" x14ac:dyDescent="0.25">
      <c r="B115" s="84"/>
      <c r="C115" s="18"/>
      <c r="E115" s="17"/>
      <c r="F115" s="18"/>
      <c r="G115" s="85"/>
    </row>
    <row r="116" spans="2:7" x14ac:dyDescent="0.25">
      <c r="B116" s="84" t="s">
        <v>92</v>
      </c>
      <c r="C116" s="19">
        <f>F110*F111</f>
        <v>125</v>
      </c>
      <c r="D116" s="90"/>
      <c r="E116" s="17"/>
      <c r="F116" s="19"/>
      <c r="G116" s="91"/>
    </row>
    <row r="117" spans="2:7" x14ac:dyDescent="0.25">
      <c r="B117" s="84" t="s">
        <v>28</v>
      </c>
      <c r="C117" s="19">
        <f>F109*$C$14</f>
        <v>2900</v>
      </c>
      <c r="D117" s="90"/>
      <c r="E117" s="17" t="s">
        <v>29</v>
      </c>
      <c r="F117" s="109">
        <v>0</v>
      </c>
      <c r="G117" s="91"/>
    </row>
    <row r="118" spans="2:7" x14ac:dyDescent="0.25">
      <c r="B118" s="84" t="s">
        <v>30</v>
      </c>
      <c r="C118" s="19">
        <f>C109*$C$12+C110*$C$13</f>
        <v>3021.03</v>
      </c>
      <c r="D118" s="90"/>
      <c r="E118" s="17" t="s">
        <v>81</v>
      </c>
      <c r="F118" s="109">
        <v>0</v>
      </c>
      <c r="G118" s="91"/>
    </row>
    <row r="119" spans="2:7" x14ac:dyDescent="0.25">
      <c r="B119" s="92" t="s">
        <v>32</v>
      </c>
      <c r="C119" s="21">
        <f>F112</f>
        <v>0</v>
      </c>
      <c r="D119" s="22"/>
      <c r="E119" s="20" t="s">
        <v>33</v>
      </c>
      <c r="F119" s="110">
        <v>0</v>
      </c>
      <c r="G119" s="91"/>
    </row>
    <row r="120" spans="2:7" x14ac:dyDescent="0.25">
      <c r="B120" s="93" t="s">
        <v>95</v>
      </c>
      <c r="C120" s="24">
        <f>SUM(C116:C119)</f>
        <v>6046.0300000000007</v>
      </c>
      <c r="D120" s="25"/>
      <c r="E120" s="23" t="s">
        <v>34</v>
      </c>
      <c r="F120" s="24">
        <f>SUM(F116:F119)</f>
        <v>0</v>
      </c>
      <c r="G120" s="94"/>
    </row>
    <row r="121" spans="2:7" x14ac:dyDescent="0.25">
      <c r="B121" s="84"/>
      <c r="C121" s="26"/>
      <c r="E121" s="17"/>
      <c r="F121" s="19"/>
      <c r="G121" s="85"/>
    </row>
    <row r="122" spans="2:7" x14ac:dyDescent="0.25">
      <c r="B122" s="84"/>
      <c r="C122" s="27"/>
      <c r="D122" s="95"/>
      <c r="E122" s="23" t="s">
        <v>80</v>
      </c>
      <c r="F122" s="28">
        <f>C120-F120</f>
        <v>6046.0300000000007</v>
      </c>
      <c r="G122" s="96"/>
    </row>
    <row r="123" spans="2:7" ht="15.75" thickBot="1" x14ac:dyDescent="0.3">
      <c r="B123" s="97"/>
      <c r="C123" s="98"/>
      <c r="D123" s="99"/>
      <c r="E123" s="100"/>
      <c r="F123" s="101"/>
      <c r="G123" s="102"/>
    </row>
    <row r="124" spans="2:7" x14ac:dyDescent="0.25">
      <c r="B124" s="84"/>
      <c r="G124" s="85"/>
    </row>
    <row r="125" spans="2:7" ht="14.25" customHeight="1" x14ac:dyDescent="0.25">
      <c r="B125" s="122" t="s">
        <v>85</v>
      </c>
      <c r="C125" s="219" t="s">
        <v>105</v>
      </c>
      <c r="D125" s="220"/>
      <c r="E125" s="123"/>
      <c r="F125" s="221"/>
      <c r="G125" s="222"/>
    </row>
    <row r="126" spans="2:7" ht="14.25" customHeight="1" x14ac:dyDescent="0.25">
      <c r="B126" s="84"/>
      <c r="G126" s="85"/>
    </row>
    <row r="127" spans="2:7" ht="14.25" customHeight="1" x14ac:dyDescent="0.25">
      <c r="B127" s="84" t="s">
        <v>86</v>
      </c>
      <c r="C127" s="29">
        <v>30</v>
      </c>
      <c r="D127" t="s">
        <v>4</v>
      </c>
      <c r="E127" t="s">
        <v>21</v>
      </c>
      <c r="F127" s="103">
        <v>0</v>
      </c>
      <c r="G127" s="85" t="s">
        <v>22</v>
      </c>
    </row>
    <row r="128" spans="2:7" x14ac:dyDescent="0.25">
      <c r="B128" s="84" t="s">
        <v>87</v>
      </c>
      <c r="C128" s="30">
        <v>0</v>
      </c>
      <c r="D128" t="s">
        <v>4</v>
      </c>
      <c r="E128" t="s">
        <v>89</v>
      </c>
      <c r="F128" s="104">
        <v>0</v>
      </c>
      <c r="G128" s="85" t="s">
        <v>90</v>
      </c>
    </row>
    <row r="129" spans="2:7" ht="14.25" customHeight="1" x14ac:dyDescent="0.25">
      <c r="B129" s="84" t="s">
        <v>88</v>
      </c>
      <c r="C129" s="31">
        <f>SUM(C127:C128)</f>
        <v>30</v>
      </c>
      <c r="D129" t="s">
        <v>14</v>
      </c>
      <c r="E129" t="s">
        <v>91</v>
      </c>
      <c r="F129" s="105">
        <v>0</v>
      </c>
      <c r="G129" s="85" t="s">
        <v>11</v>
      </c>
    </row>
    <row r="130" spans="2:7" ht="14.25" customHeight="1" x14ac:dyDescent="0.25">
      <c r="B130" s="115"/>
      <c r="C130" s="106"/>
      <c r="D130" s="107"/>
      <c r="E130" s="107" t="s">
        <v>93</v>
      </c>
      <c r="F130" s="108">
        <v>250</v>
      </c>
      <c r="G130" s="85" t="s">
        <v>58</v>
      </c>
    </row>
    <row r="131" spans="2:7" ht="14.25" customHeight="1" x14ac:dyDescent="0.25">
      <c r="B131" s="84"/>
      <c r="G131" s="85"/>
    </row>
    <row r="132" spans="2:7" x14ac:dyDescent="0.25">
      <c r="B132" s="88" t="s">
        <v>23</v>
      </c>
      <c r="C132" s="14" t="s">
        <v>24</v>
      </c>
      <c r="D132" s="15"/>
      <c r="E132" s="13" t="s">
        <v>25</v>
      </c>
      <c r="F132" s="14" t="s">
        <v>26</v>
      </c>
      <c r="G132" s="89"/>
    </row>
    <row r="133" spans="2:7" ht="14.25" customHeight="1" x14ac:dyDescent="0.25">
      <c r="B133" s="84"/>
      <c r="C133" s="18"/>
      <c r="E133" s="17"/>
      <c r="F133" s="18"/>
      <c r="G133" s="85"/>
    </row>
    <row r="134" spans="2:7" x14ac:dyDescent="0.25">
      <c r="B134" s="84" t="s">
        <v>92</v>
      </c>
      <c r="C134" s="19">
        <f>F128*F129</f>
        <v>0</v>
      </c>
      <c r="D134" s="90"/>
      <c r="E134" s="17"/>
      <c r="F134" s="19"/>
      <c r="G134" s="91"/>
    </row>
    <row r="135" spans="2:7" ht="14.25" customHeight="1" x14ac:dyDescent="0.25">
      <c r="B135" s="84" t="s">
        <v>28</v>
      </c>
      <c r="C135" s="19">
        <f>F127*$C$14</f>
        <v>0</v>
      </c>
      <c r="D135" s="90"/>
      <c r="E135" s="17" t="s">
        <v>29</v>
      </c>
      <c r="F135" s="109">
        <v>0</v>
      </c>
      <c r="G135" s="91"/>
    </row>
    <row r="136" spans="2:7" x14ac:dyDescent="0.25">
      <c r="B136" s="84" t="s">
        <v>30</v>
      </c>
      <c r="C136" s="19">
        <f>C127*$C$12+C128*$C$13</f>
        <v>2010</v>
      </c>
      <c r="D136" s="90"/>
      <c r="E136" s="17" t="s">
        <v>81</v>
      </c>
      <c r="F136" s="109">
        <v>0</v>
      </c>
      <c r="G136" s="91"/>
    </row>
    <row r="137" spans="2:7" x14ac:dyDescent="0.25">
      <c r="B137" s="92" t="s">
        <v>32</v>
      </c>
      <c r="C137" s="21">
        <f>F130</f>
        <v>250</v>
      </c>
      <c r="D137" s="22"/>
      <c r="E137" s="20" t="s">
        <v>33</v>
      </c>
      <c r="F137" s="110">
        <v>0</v>
      </c>
      <c r="G137" s="91"/>
    </row>
    <row r="138" spans="2:7" x14ac:dyDescent="0.25">
      <c r="B138" s="93" t="s">
        <v>95</v>
      </c>
      <c r="C138" s="24">
        <f>SUM(C134:C137)</f>
        <v>2260</v>
      </c>
      <c r="D138" s="25"/>
      <c r="E138" s="23" t="s">
        <v>34</v>
      </c>
      <c r="F138" s="24">
        <f>SUM(F134:F137)</f>
        <v>0</v>
      </c>
      <c r="G138" s="94"/>
    </row>
    <row r="139" spans="2:7" x14ac:dyDescent="0.25">
      <c r="B139" s="84"/>
      <c r="C139" s="26"/>
      <c r="E139" s="17"/>
      <c r="F139" s="19"/>
      <c r="G139" s="85"/>
    </row>
    <row r="140" spans="2:7" x14ac:dyDescent="0.25">
      <c r="B140" s="84"/>
      <c r="C140" s="27"/>
      <c r="D140" s="95"/>
      <c r="E140" s="23" t="s">
        <v>80</v>
      </c>
      <c r="F140" s="28">
        <f>C138-F138</f>
        <v>2260</v>
      </c>
      <c r="G140" s="96"/>
    </row>
    <row r="141" spans="2:7" ht="15.75" thickBot="1" x14ac:dyDescent="0.3">
      <c r="B141" s="97"/>
      <c r="C141" s="98"/>
      <c r="D141" s="99"/>
      <c r="E141" s="100"/>
      <c r="F141" s="101"/>
      <c r="G141" s="102"/>
    </row>
    <row r="142" spans="2:7" x14ac:dyDescent="0.25">
      <c r="B142" s="84"/>
      <c r="G142" s="85"/>
    </row>
    <row r="143" spans="2:7" x14ac:dyDescent="0.25">
      <c r="B143" s="122" t="s">
        <v>85</v>
      </c>
      <c r="C143" s="219" t="s">
        <v>106</v>
      </c>
      <c r="D143" s="220"/>
      <c r="E143" s="123"/>
      <c r="F143" s="221"/>
      <c r="G143" s="222"/>
    </row>
    <row r="144" spans="2:7" x14ac:dyDescent="0.25">
      <c r="B144" s="84"/>
      <c r="G144" s="85"/>
    </row>
    <row r="145" spans="2:7" x14ac:dyDescent="0.25">
      <c r="B145" s="84" t="s">
        <v>86</v>
      </c>
      <c r="C145" s="29">
        <v>380</v>
      </c>
      <c r="D145" t="s">
        <v>4</v>
      </c>
      <c r="E145" t="s">
        <v>21</v>
      </c>
      <c r="F145" s="103">
        <v>0</v>
      </c>
      <c r="G145" s="85" t="s">
        <v>22</v>
      </c>
    </row>
    <row r="146" spans="2:7" x14ac:dyDescent="0.25">
      <c r="B146" s="84" t="s">
        <v>87</v>
      </c>
      <c r="C146" s="30">
        <v>1750</v>
      </c>
      <c r="D146" t="s">
        <v>4</v>
      </c>
      <c r="E146" t="s">
        <v>89</v>
      </c>
      <c r="F146" s="104">
        <v>500</v>
      </c>
      <c r="G146" s="85" t="s">
        <v>90</v>
      </c>
    </row>
    <row r="147" spans="2:7" x14ac:dyDescent="0.25">
      <c r="B147" s="84" t="s">
        <v>88</v>
      </c>
      <c r="C147" s="31">
        <f>SUM(C145:C146)</f>
        <v>2130</v>
      </c>
      <c r="D147" t="s">
        <v>14</v>
      </c>
      <c r="E147" t="s">
        <v>91</v>
      </c>
      <c r="F147" s="105">
        <v>5</v>
      </c>
      <c r="G147" s="85" t="s">
        <v>11</v>
      </c>
    </row>
    <row r="148" spans="2:7" x14ac:dyDescent="0.25">
      <c r="B148" s="115"/>
      <c r="C148" s="106"/>
      <c r="D148" s="107"/>
      <c r="E148" s="107" t="s">
        <v>93</v>
      </c>
      <c r="F148" s="108">
        <v>0</v>
      </c>
      <c r="G148" s="85" t="s">
        <v>58</v>
      </c>
    </row>
    <row r="149" spans="2:7" x14ac:dyDescent="0.25">
      <c r="B149" s="84"/>
      <c r="G149" s="85"/>
    </row>
    <row r="150" spans="2:7" x14ac:dyDescent="0.25">
      <c r="B150" s="88" t="s">
        <v>23</v>
      </c>
      <c r="C150" s="14" t="s">
        <v>24</v>
      </c>
      <c r="D150" s="15"/>
      <c r="E150" s="13" t="s">
        <v>25</v>
      </c>
      <c r="F150" s="14" t="s">
        <v>26</v>
      </c>
      <c r="G150" s="89"/>
    </row>
    <row r="151" spans="2:7" x14ac:dyDescent="0.25">
      <c r="B151" s="84"/>
      <c r="C151" s="18"/>
      <c r="E151" s="17"/>
      <c r="F151" s="18"/>
      <c r="G151" s="85"/>
    </row>
    <row r="152" spans="2:7" x14ac:dyDescent="0.25">
      <c r="B152" s="84" t="s">
        <v>92</v>
      </c>
      <c r="C152" s="19">
        <f>F146*F147</f>
        <v>2500</v>
      </c>
      <c r="D152" s="90"/>
      <c r="E152" s="17"/>
      <c r="F152" s="19"/>
      <c r="G152" s="91"/>
    </row>
    <row r="153" spans="2:7" x14ac:dyDescent="0.25">
      <c r="B153" s="84" t="s">
        <v>28</v>
      </c>
      <c r="C153" s="19">
        <f>F145*$C$14</f>
        <v>0</v>
      </c>
      <c r="D153" s="90"/>
      <c r="E153" s="17" t="s">
        <v>29</v>
      </c>
      <c r="F153" s="109">
        <v>0</v>
      </c>
      <c r="G153" s="91"/>
    </row>
    <row r="154" spans="2:7" x14ac:dyDescent="0.25">
      <c r="B154" s="84" t="s">
        <v>30</v>
      </c>
      <c r="C154" s="19">
        <f>C145*$C$12+C146*$C$13</f>
        <v>135710</v>
      </c>
      <c r="D154" s="90"/>
      <c r="E154" s="17" t="s">
        <v>81</v>
      </c>
      <c r="F154" s="109">
        <v>0</v>
      </c>
      <c r="G154" s="91"/>
    </row>
    <row r="155" spans="2:7" x14ac:dyDescent="0.25">
      <c r="B155" s="92" t="s">
        <v>32</v>
      </c>
      <c r="C155" s="21">
        <f>F148</f>
        <v>0</v>
      </c>
      <c r="D155" s="22"/>
      <c r="E155" s="20" t="s">
        <v>33</v>
      </c>
      <c r="F155" s="110">
        <v>16000</v>
      </c>
      <c r="G155" s="91"/>
    </row>
    <row r="156" spans="2:7" x14ac:dyDescent="0.25">
      <c r="B156" s="93" t="s">
        <v>95</v>
      </c>
      <c r="C156" s="24">
        <f>SUM(C152:C155)</f>
        <v>138210</v>
      </c>
      <c r="D156" s="25"/>
      <c r="E156" s="23" t="s">
        <v>34</v>
      </c>
      <c r="F156" s="24">
        <f>SUM(F152:F155)</f>
        <v>16000</v>
      </c>
      <c r="G156" s="94"/>
    </row>
    <row r="157" spans="2:7" x14ac:dyDescent="0.25">
      <c r="B157" s="84"/>
      <c r="C157" s="26"/>
      <c r="E157" s="17"/>
      <c r="F157" s="19"/>
      <c r="G157" s="85"/>
    </row>
    <row r="158" spans="2:7" x14ac:dyDescent="0.25">
      <c r="B158" s="84"/>
      <c r="C158" s="27"/>
      <c r="D158" s="95"/>
      <c r="E158" s="23" t="s">
        <v>80</v>
      </c>
      <c r="F158" s="28">
        <f>C156-F156</f>
        <v>122210</v>
      </c>
      <c r="G158" s="96"/>
    </row>
    <row r="159" spans="2:7" ht="15.75" thickBot="1" x14ac:dyDescent="0.3">
      <c r="B159" s="97"/>
      <c r="C159" s="98"/>
      <c r="D159" s="99"/>
      <c r="E159" s="100"/>
      <c r="F159" s="101"/>
      <c r="G159" s="102"/>
    </row>
    <row r="160" spans="2:7" x14ac:dyDescent="0.25">
      <c r="B160" s="84"/>
      <c r="G160" s="85"/>
    </row>
    <row r="161" spans="2:7" x14ac:dyDescent="0.25">
      <c r="B161" s="122" t="s">
        <v>85</v>
      </c>
      <c r="C161" s="219" t="s">
        <v>107</v>
      </c>
      <c r="D161" s="220"/>
      <c r="E161" s="123"/>
      <c r="F161" s="221"/>
      <c r="G161" s="222"/>
    </row>
    <row r="162" spans="2:7" x14ac:dyDescent="0.25">
      <c r="B162" s="84"/>
      <c r="G162" s="85"/>
    </row>
    <row r="163" spans="2:7" x14ac:dyDescent="0.25">
      <c r="B163" s="84" t="s">
        <v>86</v>
      </c>
      <c r="C163" s="29">
        <v>0</v>
      </c>
      <c r="D163" t="s">
        <v>4</v>
      </c>
      <c r="E163" t="s">
        <v>21</v>
      </c>
      <c r="F163" s="103">
        <v>0</v>
      </c>
      <c r="G163" s="85" t="s">
        <v>22</v>
      </c>
    </row>
    <row r="164" spans="2:7" x14ac:dyDescent="0.25">
      <c r="B164" s="84" t="s">
        <v>87</v>
      </c>
      <c r="C164" s="30">
        <v>0</v>
      </c>
      <c r="D164" t="s">
        <v>4</v>
      </c>
      <c r="E164" t="s">
        <v>89</v>
      </c>
      <c r="F164" s="104">
        <v>0</v>
      </c>
      <c r="G164" s="85" t="s">
        <v>90</v>
      </c>
    </row>
    <row r="165" spans="2:7" x14ac:dyDescent="0.25">
      <c r="B165" s="84" t="s">
        <v>88</v>
      </c>
      <c r="C165" s="31">
        <f>SUM(C163:C164)</f>
        <v>0</v>
      </c>
      <c r="D165" t="s">
        <v>14</v>
      </c>
      <c r="E165" t="s">
        <v>91</v>
      </c>
      <c r="F165" s="105">
        <v>0</v>
      </c>
      <c r="G165" s="85"/>
    </row>
    <row r="166" spans="2:7" x14ac:dyDescent="0.25">
      <c r="B166" s="115"/>
      <c r="C166" s="106"/>
      <c r="D166" s="107"/>
      <c r="E166" s="107" t="s">
        <v>93</v>
      </c>
      <c r="F166" s="108">
        <v>0</v>
      </c>
      <c r="G166" s="116"/>
    </row>
    <row r="167" spans="2:7" x14ac:dyDescent="0.25">
      <c r="B167" s="84"/>
      <c r="G167" s="85"/>
    </row>
    <row r="168" spans="2:7" x14ac:dyDescent="0.25">
      <c r="B168" s="88" t="s">
        <v>23</v>
      </c>
      <c r="C168" s="14" t="s">
        <v>24</v>
      </c>
      <c r="D168" s="15"/>
      <c r="E168" s="13" t="s">
        <v>25</v>
      </c>
      <c r="F168" s="14" t="s">
        <v>26</v>
      </c>
      <c r="G168" s="89"/>
    </row>
    <row r="169" spans="2:7" x14ac:dyDescent="0.25">
      <c r="B169" s="84"/>
      <c r="C169" s="18"/>
      <c r="E169" s="17"/>
      <c r="F169" s="18"/>
      <c r="G169" s="85"/>
    </row>
    <row r="170" spans="2:7" x14ac:dyDescent="0.25">
      <c r="B170" s="84" t="s">
        <v>92</v>
      </c>
      <c r="C170" s="19">
        <f>F164*F165</f>
        <v>0</v>
      </c>
      <c r="D170" s="90"/>
      <c r="E170" s="17"/>
      <c r="F170" s="19"/>
      <c r="G170" s="91"/>
    </row>
    <row r="171" spans="2:7" x14ac:dyDescent="0.25">
      <c r="B171" s="84" t="s">
        <v>28</v>
      </c>
      <c r="C171" s="19">
        <f>F163*$C$14</f>
        <v>0</v>
      </c>
      <c r="D171" s="90"/>
      <c r="E171" s="17" t="s">
        <v>29</v>
      </c>
      <c r="F171" s="109">
        <v>0</v>
      </c>
      <c r="G171" s="91"/>
    </row>
    <row r="172" spans="2:7" x14ac:dyDescent="0.25">
      <c r="B172" s="84" t="s">
        <v>30</v>
      </c>
      <c r="C172" s="19">
        <f>C163*$C$12+C164*$C$13</f>
        <v>0</v>
      </c>
      <c r="D172" s="90"/>
      <c r="E172" s="17" t="s">
        <v>81</v>
      </c>
      <c r="F172" s="109">
        <v>0</v>
      </c>
      <c r="G172" s="91"/>
    </row>
    <row r="173" spans="2:7" x14ac:dyDescent="0.25">
      <c r="B173" s="92" t="s">
        <v>32</v>
      </c>
      <c r="C173" s="21">
        <f>F166</f>
        <v>0</v>
      </c>
      <c r="D173" s="22"/>
      <c r="E173" s="20" t="s">
        <v>33</v>
      </c>
      <c r="F173" s="110">
        <v>0</v>
      </c>
      <c r="G173" s="91"/>
    </row>
    <row r="174" spans="2:7" x14ac:dyDescent="0.25">
      <c r="B174" s="93" t="s">
        <v>95</v>
      </c>
      <c r="C174" s="24">
        <f>SUM(C170:C173)</f>
        <v>0</v>
      </c>
      <c r="D174" s="25"/>
      <c r="E174" s="23" t="s">
        <v>34</v>
      </c>
      <c r="F174" s="24">
        <f>SUM(F170:F173)</f>
        <v>0</v>
      </c>
      <c r="G174" s="94"/>
    </row>
    <row r="175" spans="2:7" x14ac:dyDescent="0.25">
      <c r="B175" s="84"/>
      <c r="C175" s="26"/>
      <c r="E175" s="17"/>
      <c r="F175" s="19"/>
      <c r="G175" s="85"/>
    </row>
    <row r="176" spans="2:7" x14ac:dyDescent="0.25">
      <c r="B176" s="84"/>
      <c r="C176" s="27"/>
      <c r="D176" s="95"/>
      <c r="E176" s="23" t="s">
        <v>80</v>
      </c>
      <c r="F176" s="28">
        <f>C174-F174</f>
        <v>0</v>
      </c>
      <c r="G176" s="96"/>
    </row>
    <row r="177" spans="2:7" ht="15.75" thickBot="1" x14ac:dyDescent="0.3">
      <c r="B177" s="97"/>
      <c r="C177" s="98"/>
      <c r="D177" s="99"/>
      <c r="E177" s="100"/>
      <c r="F177" s="101"/>
      <c r="G177" s="102"/>
    </row>
    <row r="178" spans="2:7" ht="15.75" thickBot="1" x14ac:dyDescent="0.3">
      <c r="B178" s="120"/>
      <c r="G178" s="121"/>
    </row>
    <row r="179" spans="2:7" ht="15.75" x14ac:dyDescent="0.25">
      <c r="B179" s="117" t="s">
        <v>84</v>
      </c>
      <c r="C179" s="118"/>
      <c r="D179" s="118"/>
      <c r="E179" s="118"/>
      <c r="F179" s="118"/>
      <c r="G179" s="119"/>
    </row>
    <row r="180" spans="2:7" x14ac:dyDescent="0.25">
      <c r="B180" s="84" t="str">
        <f>Instellingen!$C$8</f>
        <v>Voorbeeld</v>
      </c>
      <c r="G180" s="85"/>
    </row>
    <row r="181" spans="2:7" x14ac:dyDescent="0.25">
      <c r="B181" s="84"/>
      <c r="G181" s="85"/>
    </row>
    <row r="182" spans="2:7" x14ac:dyDescent="0.25">
      <c r="B182" s="122" t="s">
        <v>85</v>
      </c>
      <c r="C182" s="219" t="s">
        <v>108</v>
      </c>
      <c r="D182" s="220"/>
      <c r="E182" s="123"/>
      <c r="F182" s="221"/>
      <c r="G182" s="222"/>
    </row>
    <row r="183" spans="2:7" x14ac:dyDescent="0.25">
      <c r="B183" s="84"/>
      <c r="G183" s="85"/>
    </row>
    <row r="184" spans="2:7" x14ac:dyDescent="0.25">
      <c r="B184" s="84" t="s">
        <v>86</v>
      </c>
      <c r="C184" s="29">
        <v>0</v>
      </c>
      <c r="D184" t="s">
        <v>4</v>
      </c>
      <c r="E184" t="s">
        <v>21</v>
      </c>
      <c r="F184" s="103">
        <v>0</v>
      </c>
      <c r="G184" s="85" t="s">
        <v>22</v>
      </c>
    </row>
    <row r="185" spans="2:7" x14ac:dyDescent="0.25">
      <c r="B185" s="84" t="s">
        <v>87</v>
      </c>
      <c r="C185" s="30">
        <v>0</v>
      </c>
      <c r="D185" t="s">
        <v>4</v>
      </c>
      <c r="E185" t="s">
        <v>89</v>
      </c>
      <c r="F185" s="104">
        <v>0</v>
      </c>
      <c r="G185" s="85" t="s">
        <v>90</v>
      </c>
    </row>
    <row r="186" spans="2:7" x14ac:dyDescent="0.25">
      <c r="B186" s="84" t="s">
        <v>88</v>
      </c>
      <c r="C186" s="31">
        <f>SUM(C184:C185)</f>
        <v>0</v>
      </c>
      <c r="D186" t="s">
        <v>14</v>
      </c>
      <c r="E186" t="s">
        <v>91</v>
      </c>
      <c r="F186" s="105">
        <v>0</v>
      </c>
      <c r="G186" s="85" t="s">
        <v>11</v>
      </c>
    </row>
    <row r="187" spans="2:7" x14ac:dyDescent="0.25">
      <c r="B187" s="115"/>
      <c r="C187" s="106"/>
      <c r="D187" s="107"/>
      <c r="E187" s="107" t="s">
        <v>93</v>
      </c>
      <c r="F187" s="108">
        <v>0</v>
      </c>
      <c r="G187" s="85" t="s">
        <v>58</v>
      </c>
    </row>
    <row r="188" spans="2:7" x14ac:dyDescent="0.25">
      <c r="B188" s="84"/>
      <c r="G188" s="85"/>
    </row>
    <row r="189" spans="2:7" x14ac:dyDescent="0.25">
      <c r="B189" s="88" t="s">
        <v>23</v>
      </c>
      <c r="C189" s="14" t="s">
        <v>24</v>
      </c>
      <c r="D189" s="15"/>
      <c r="E189" s="13" t="s">
        <v>25</v>
      </c>
      <c r="F189" s="14" t="s">
        <v>26</v>
      </c>
      <c r="G189" s="89"/>
    </row>
    <row r="190" spans="2:7" x14ac:dyDescent="0.25">
      <c r="B190" s="84"/>
      <c r="C190" s="18"/>
      <c r="E190" s="17"/>
      <c r="F190" s="18"/>
      <c r="G190" s="85"/>
    </row>
    <row r="191" spans="2:7" x14ac:dyDescent="0.25">
      <c r="B191" s="84" t="s">
        <v>92</v>
      </c>
      <c r="C191" s="19">
        <f>F185*F186</f>
        <v>0</v>
      </c>
      <c r="D191" s="90"/>
      <c r="E191" s="17"/>
      <c r="F191" s="19"/>
      <c r="G191" s="91"/>
    </row>
    <row r="192" spans="2:7" x14ac:dyDescent="0.25">
      <c r="B192" s="84" t="s">
        <v>28</v>
      </c>
      <c r="C192" s="19">
        <f>F184*$C$14</f>
        <v>0</v>
      </c>
      <c r="D192" s="90"/>
      <c r="E192" s="17" t="s">
        <v>29</v>
      </c>
      <c r="F192" s="109">
        <v>0</v>
      </c>
      <c r="G192" s="91"/>
    </row>
    <row r="193" spans="2:7" x14ac:dyDescent="0.25">
      <c r="B193" s="84" t="s">
        <v>30</v>
      </c>
      <c r="C193" s="19">
        <f>C184*$C$12+C185*$C$13</f>
        <v>0</v>
      </c>
      <c r="D193" s="90"/>
      <c r="E193" s="17" t="s">
        <v>81</v>
      </c>
      <c r="F193" s="109">
        <v>0</v>
      </c>
      <c r="G193" s="91"/>
    </row>
    <row r="194" spans="2:7" x14ac:dyDescent="0.25">
      <c r="B194" s="92" t="s">
        <v>32</v>
      </c>
      <c r="C194" s="21">
        <f>F187</f>
        <v>0</v>
      </c>
      <c r="D194" s="22"/>
      <c r="E194" s="20" t="s">
        <v>33</v>
      </c>
      <c r="F194" s="110">
        <v>0</v>
      </c>
      <c r="G194" s="91"/>
    </row>
    <row r="195" spans="2:7" x14ac:dyDescent="0.25">
      <c r="B195" s="93" t="s">
        <v>95</v>
      </c>
      <c r="C195" s="24">
        <f>SUM(C191:C194)</f>
        <v>0</v>
      </c>
      <c r="D195" s="25"/>
      <c r="E195" s="23" t="s">
        <v>34</v>
      </c>
      <c r="F195" s="24">
        <f>SUM(F191:F194)</f>
        <v>0</v>
      </c>
      <c r="G195" s="94"/>
    </row>
    <row r="196" spans="2:7" x14ac:dyDescent="0.25">
      <c r="B196" s="84"/>
      <c r="C196" s="26"/>
      <c r="E196" s="17"/>
      <c r="F196" s="19"/>
      <c r="G196" s="85"/>
    </row>
    <row r="197" spans="2:7" x14ac:dyDescent="0.25">
      <c r="B197" s="84"/>
      <c r="C197" s="27"/>
      <c r="D197" s="95"/>
      <c r="E197" s="23" t="s">
        <v>80</v>
      </c>
      <c r="F197" s="28">
        <f>C195-F195</f>
        <v>0</v>
      </c>
      <c r="G197" s="96"/>
    </row>
    <row r="198" spans="2:7" ht="15.75" thickBot="1" x14ac:dyDescent="0.3">
      <c r="B198" s="97"/>
      <c r="C198" s="98"/>
      <c r="D198" s="99"/>
      <c r="E198" s="100"/>
      <c r="F198" s="101"/>
      <c r="G198" s="102"/>
    </row>
    <row r="199" spans="2:7" x14ac:dyDescent="0.25">
      <c r="B199" s="84"/>
      <c r="G199" s="85"/>
    </row>
    <row r="200" spans="2:7" x14ac:dyDescent="0.25">
      <c r="B200" s="122" t="s">
        <v>85</v>
      </c>
      <c r="C200" s="219" t="s">
        <v>109</v>
      </c>
      <c r="D200" s="220"/>
      <c r="E200" s="123"/>
      <c r="F200" s="221"/>
      <c r="G200" s="222"/>
    </row>
    <row r="201" spans="2:7" x14ac:dyDescent="0.25">
      <c r="B201" s="84"/>
      <c r="G201" s="85"/>
    </row>
    <row r="202" spans="2:7" x14ac:dyDescent="0.25">
      <c r="B202" s="84" t="s">
        <v>86</v>
      </c>
      <c r="C202" s="29">
        <v>45</v>
      </c>
      <c r="D202" t="s">
        <v>4</v>
      </c>
      <c r="E202" t="s">
        <v>21</v>
      </c>
      <c r="F202" s="103">
        <v>0</v>
      </c>
      <c r="G202" s="85" t="s">
        <v>22</v>
      </c>
    </row>
    <row r="203" spans="2:7" x14ac:dyDescent="0.25">
      <c r="B203" s="84" t="s">
        <v>87</v>
      </c>
      <c r="C203" s="30">
        <v>250</v>
      </c>
      <c r="D203" t="s">
        <v>4</v>
      </c>
      <c r="E203" t="s">
        <v>89</v>
      </c>
      <c r="F203" s="104">
        <v>120</v>
      </c>
      <c r="G203" s="85" t="s">
        <v>90</v>
      </c>
    </row>
    <row r="204" spans="2:7" x14ac:dyDescent="0.25">
      <c r="B204" s="84" t="s">
        <v>88</v>
      </c>
      <c r="C204" s="31">
        <f>SUM(C202:C203)</f>
        <v>295</v>
      </c>
      <c r="D204" t="s">
        <v>14</v>
      </c>
      <c r="E204" t="s">
        <v>91</v>
      </c>
      <c r="F204" s="105">
        <v>25</v>
      </c>
      <c r="G204" s="85" t="s">
        <v>11</v>
      </c>
    </row>
    <row r="205" spans="2:7" x14ac:dyDescent="0.25">
      <c r="B205" s="115"/>
      <c r="C205" s="106"/>
      <c r="D205" s="107"/>
      <c r="E205" s="107" t="s">
        <v>93</v>
      </c>
      <c r="F205" s="108">
        <v>0</v>
      </c>
      <c r="G205" s="85" t="s">
        <v>58</v>
      </c>
    </row>
    <row r="206" spans="2:7" x14ac:dyDescent="0.25">
      <c r="B206" s="84"/>
      <c r="G206" s="85"/>
    </row>
    <row r="207" spans="2:7" x14ac:dyDescent="0.25">
      <c r="B207" s="88" t="s">
        <v>23</v>
      </c>
      <c r="C207" s="14" t="s">
        <v>24</v>
      </c>
      <c r="D207" s="15"/>
      <c r="E207" s="13" t="s">
        <v>25</v>
      </c>
      <c r="F207" s="14" t="s">
        <v>26</v>
      </c>
      <c r="G207" s="89"/>
    </row>
    <row r="208" spans="2:7" x14ac:dyDescent="0.25">
      <c r="B208" s="84"/>
      <c r="C208" s="18"/>
      <c r="E208" s="17"/>
      <c r="F208" s="18"/>
      <c r="G208" s="85"/>
    </row>
    <row r="209" spans="2:7" x14ac:dyDescent="0.25">
      <c r="B209" s="84" t="s">
        <v>92</v>
      </c>
      <c r="C209" s="19">
        <f>F203*F204</f>
        <v>3000</v>
      </c>
      <c r="D209" s="90"/>
      <c r="E209" s="17"/>
      <c r="F209" s="19"/>
      <c r="G209" s="91"/>
    </row>
    <row r="210" spans="2:7" x14ac:dyDescent="0.25">
      <c r="B210" s="84" t="s">
        <v>28</v>
      </c>
      <c r="C210" s="19">
        <f>F202*$C$14</f>
        <v>0</v>
      </c>
      <c r="D210" s="90"/>
      <c r="E210" s="17" t="s">
        <v>29</v>
      </c>
      <c r="F210" s="109">
        <v>14500</v>
      </c>
      <c r="G210" s="91"/>
    </row>
    <row r="211" spans="2:7" x14ac:dyDescent="0.25">
      <c r="B211" s="84" t="s">
        <v>30</v>
      </c>
      <c r="C211" s="19">
        <f>C202*$C$12+C203*$C$13</f>
        <v>18765</v>
      </c>
      <c r="D211" s="90"/>
      <c r="E211" s="17" t="s">
        <v>81</v>
      </c>
      <c r="F211" s="109">
        <v>0</v>
      </c>
      <c r="G211" s="91"/>
    </row>
    <row r="212" spans="2:7" x14ac:dyDescent="0.25">
      <c r="B212" s="92" t="s">
        <v>32</v>
      </c>
      <c r="C212" s="21">
        <f>F205</f>
        <v>0</v>
      </c>
      <c r="D212" s="22"/>
      <c r="E212" s="20" t="s">
        <v>33</v>
      </c>
      <c r="F212" s="110">
        <v>0</v>
      </c>
      <c r="G212" s="91"/>
    </row>
    <row r="213" spans="2:7" x14ac:dyDescent="0.25">
      <c r="B213" s="93" t="s">
        <v>95</v>
      </c>
      <c r="C213" s="24">
        <f>SUM(C209:C212)</f>
        <v>21765</v>
      </c>
      <c r="D213" s="25"/>
      <c r="E213" s="23" t="s">
        <v>34</v>
      </c>
      <c r="F213" s="24">
        <f>SUM(F209:F212)</f>
        <v>14500</v>
      </c>
      <c r="G213" s="94"/>
    </row>
    <row r="214" spans="2:7" x14ac:dyDescent="0.25">
      <c r="B214" s="84"/>
      <c r="C214" s="26"/>
      <c r="E214" s="17"/>
      <c r="F214" s="19"/>
      <c r="G214" s="85"/>
    </row>
    <row r="215" spans="2:7" x14ac:dyDescent="0.25">
      <c r="B215" s="84"/>
      <c r="C215" s="27"/>
      <c r="D215" s="95"/>
      <c r="E215" s="23" t="s">
        <v>80</v>
      </c>
      <c r="F215" s="28">
        <f>C213-F213</f>
        <v>7265</v>
      </c>
      <c r="G215" s="96"/>
    </row>
    <row r="216" spans="2:7" ht="15.75" thickBot="1" x14ac:dyDescent="0.3">
      <c r="B216" s="97"/>
      <c r="C216" s="98"/>
      <c r="D216" s="99"/>
      <c r="E216" s="100"/>
      <c r="F216" s="101"/>
      <c r="G216" s="102"/>
    </row>
    <row r="217" spans="2:7" x14ac:dyDescent="0.25">
      <c r="B217" s="84"/>
      <c r="G217" s="85"/>
    </row>
    <row r="218" spans="2:7" x14ac:dyDescent="0.25">
      <c r="B218" s="122" t="s">
        <v>85</v>
      </c>
      <c r="C218" s="219" t="s">
        <v>110</v>
      </c>
      <c r="D218" s="220"/>
      <c r="E218" s="123"/>
      <c r="F218" s="221"/>
      <c r="G218" s="222"/>
    </row>
    <row r="219" spans="2:7" x14ac:dyDescent="0.25">
      <c r="B219" s="84"/>
      <c r="G219" s="85"/>
    </row>
    <row r="220" spans="2:7" x14ac:dyDescent="0.25">
      <c r="B220" s="84" t="s">
        <v>86</v>
      </c>
      <c r="C220" s="29">
        <v>50</v>
      </c>
      <c r="D220" t="s">
        <v>4</v>
      </c>
      <c r="E220" t="s">
        <v>21</v>
      </c>
      <c r="F220" s="103">
        <v>0</v>
      </c>
      <c r="G220" s="85" t="s">
        <v>22</v>
      </c>
    </row>
    <row r="221" spans="2:7" x14ac:dyDescent="0.25">
      <c r="B221" s="84" t="s">
        <v>87</v>
      </c>
      <c r="C221" s="30">
        <v>20</v>
      </c>
      <c r="D221" t="s">
        <v>4</v>
      </c>
      <c r="E221" t="s">
        <v>89</v>
      </c>
      <c r="F221" s="104">
        <v>0</v>
      </c>
      <c r="G221" s="85" t="s">
        <v>90</v>
      </c>
    </row>
    <row r="222" spans="2:7" x14ac:dyDescent="0.25">
      <c r="B222" s="84" t="s">
        <v>88</v>
      </c>
      <c r="C222" s="31">
        <f>SUM(C220:C221)</f>
        <v>70</v>
      </c>
      <c r="D222" t="s">
        <v>14</v>
      </c>
      <c r="E222" t="s">
        <v>91</v>
      </c>
      <c r="F222" s="105">
        <v>0</v>
      </c>
      <c r="G222" s="85" t="s">
        <v>11</v>
      </c>
    </row>
    <row r="223" spans="2:7" x14ac:dyDescent="0.25">
      <c r="B223" s="115"/>
      <c r="C223" s="106"/>
      <c r="D223" s="107"/>
      <c r="E223" s="107" t="s">
        <v>93</v>
      </c>
      <c r="F223" s="108">
        <v>0</v>
      </c>
      <c r="G223" s="85" t="s">
        <v>58</v>
      </c>
    </row>
    <row r="224" spans="2:7" x14ac:dyDescent="0.25">
      <c r="B224" s="84"/>
      <c r="G224" s="85"/>
    </row>
    <row r="225" spans="2:7" x14ac:dyDescent="0.25">
      <c r="B225" s="88" t="s">
        <v>23</v>
      </c>
      <c r="C225" s="14" t="s">
        <v>24</v>
      </c>
      <c r="D225" s="15"/>
      <c r="E225" s="13" t="s">
        <v>25</v>
      </c>
      <c r="F225" s="14" t="s">
        <v>26</v>
      </c>
      <c r="G225" s="89"/>
    </row>
    <row r="226" spans="2:7" x14ac:dyDescent="0.25">
      <c r="B226" s="84"/>
      <c r="C226" s="18"/>
      <c r="E226" s="17"/>
      <c r="F226" s="18"/>
      <c r="G226" s="85"/>
    </row>
    <row r="227" spans="2:7" x14ac:dyDescent="0.25">
      <c r="B227" s="84" t="s">
        <v>92</v>
      </c>
      <c r="C227" s="19">
        <f>F221*F222</f>
        <v>0</v>
      </c>
      <c r="D227" s="90"/>
      <c r="E227" s="17"/>
      <c r="F227" s="19"/>
      <c r="G227" s="91"/>
    </row>
    <row r="228" spans="2:7" x14ac:dyDescent="0.25">
      <c r="B228" s="84" t="s">
        <v>28</v>
      </c>
      <c r="C228" s="19">
        <f>F220*$C$14</f>
        <v>0</v>
      </c>
      <c r="D228" s="90"/>
      <c r="E228" s="17" t="s">
        <v>29</v>
      </c>
      <c r="F228" s="109">
        <v>0</v>
      </c>
      <c r="G228" s="91"/>
    </row>
    <row r="229" spans="2:7" x14ac:dyDescent="0.25">
      <c r="B229" s="84" t="s">
        <v>30</v>
      </c>
      <c r="C229" s="19">
        <f>C220*$C$12+C221*$C$13</f>
        <v>4610</v>
      </c>
      <c r="D229" s="90"/>
      <c r="E229" s="17" t="s">
        <v>81</v>
      </c>
      <c r="F229" s="109">
        <v>0</v>
      </c>
      <c r="G229" s="91"/>
    </row>
    <row r="230" spans="2:7" x14ac:dyDescent="0.25">
      <c r="B230" s="92" t="s">
        <v>32</v>
      </c>
      <c r="C230" s="21">
        <f>F223</f>
        <v>0</v>
      </c>
      <c r="D230" s="22"/>
      <c r="E230" s="20" t="s">
        <v>33</v>
      </c>
      <c r="F230" s="110">
        <v>0</v>
      </c>
      <c r="G230" s="91"/>
    </row>
    <row r="231" spans="2:7" x14ac:dyDescent="0.25">
      <c r="B231" s="93" t="s">
        <v>95</v>
      </c>
      <c r="C231" s="24">
        <f>SUM(C227:C230)</f>
        <v>4610</v>
      </c>
      <c r="D231" s="25"/>
      <c r="E231" s="23" t="s">
        <v>34</v>
      </c>
      <c r="F231" s="24">
        <f>SUM(F227:F230)</f>
        <v>0</v>
      </c>
      <c r="G231" s="94"/>
    </row>
    <row r="232" spans="2:7" x14ac:dyDescent="0.25">
      <c r="B232" s="84"/>
      <c r="C232" s="26"/>
      <c r="E232" s="17"/>
      <c r="F232" s="19"/>
      <c r="G232" s="85"/>
    </row>
    <row r="233" spans="2:7" x14ac:dyDescent="0.25">
      <c r="B233" s="84"/>
      <c r="C233" s="27"/>
      <c r="D233" s="95"/>
      <c r="E233" s="23" t="s">
        <v>80</v>
      </c>
      <c r="F233" s="28">
        <f>C231-F231</f>
        <v>4610</v>
      </c>
      <c r="G233" s="96"/>
    </row>
    <row r="234" spans="2:7" ht="15.75" thickBot="1" x14ac:dyDescent="0.3">
      <c r="B234" s="97"/>
      <c r="C234" s="98"/>
      <c r="D234" s="99"/>
      <c r="E234" s="100"/>
      <c r="F234" s="101"/>
      <c r="G234" s="102"/>
    </row>
    <row r="235" spans="2:7" x14ac:dyDescent="0.25">
      <c r="B235" s="84"/>
      <c r="G235" s="85"/>
    </row>
    <row r="236" spans="2:7" x14ac:dyDescent="0.25">
      <c r="B236" s="122" t="s">
        <v>85</v>
      </c>
      <c r="C236" s="219" t="s">
        <v>111</v>
      </c>
      <c r="D236" s="220"/>
      <c r="E236" s="123"/>
      <c r="F236" s="221"/>
      <c r="G236" s="222"/>
    </row>
    <row r="237" spans="2:7" x14ac:dyDescent="0.25">
      <c r="B237" s="84"/>
      <c r="G237" s="85"/>
    </row>
    <row r="238" spans="2:7" x14ac:dyDescent="0.25">
      <c r="B238" s="84" t="s">
        <v>86</v>
      </c>
      <c r="C238" s="29">
        <v>2</v>
      </c>
      <c r="D238" t="s">
        <v>4</v>
      </c>
      <c r="E238" t="s">
        <v>21</v>
      </c>
      <c r="F238" s="103">
        <v>0</v>
      </c>
      <c r="G238" s="85" t="s">
        <v>22</v>
      </c>
    </row>
    <row r="239" spans="2:7" x14ac:dyDescent="0.25">
      <c r="B239" s="84" t="s">
        <v>87</v>
      </c>
      <c r="C239" s="30">
        <v>200</v>
      </c>
      <c r="D239" t="s">
        <v>4</v>
      </c>
      <c r="E239" t="s">
        <v>89</v>
      </c>
      <c r="F239" s="104">
        <v>2.5</v>
      </c>
      <c r="G239" s="85" t="s">
        <v>90</v>
      </c>
    </row>
    <row r="240" spans="2:7" x14ac:dyDescent="0.25">
      <c r="B240" s="84" t="s">
        <v>88</v>
      </c>
      <c r="C240" s="31">
        <f>SUM(C238:C239)</f>
        <v>202</v>
      </c>
      <c r="D240" t="s">
        <v>14</v>
      </c>
      <c r="E240" t="s">
        <v>91</v>
      </c>
      <c r="F240" s="105">
        <v>20</v>
      </c>
      <c r="G240" s="85" t="s">
        <v>11</v>
      </c>
    </row>
    <row r="241" spans="2:7" x14ac:dyDescent="0.25">
      <c r="B241" s="115"/>
      <c r="C241" s="106"/>
      <c r="D241" s="107"/>
      <c r="E241" s="107" t="s">
        <v>93</v>
      </c>
      <c r="F241" s="108">
        <v>0</v>
      </c>
      <c r="G241" s="85" t="s">
        <v>58</v>
      </c>
    </row>
    <row r="242" spans="2:7" x14ac:dyDescent="0.25">
      <c r="B242" s="84"/>
      <c r="G242" s="85"/>
    </row>
    <row r="243" spans="2:7" x14ac:dyDescent="0.25">
      <c r="B243" s="88" t="s">
        <v>23</v>
      </c>
      <c r="C243" s="14" t="s">
        <v>24</v>
      </c>
      <c r="D243" s="15"/>
      <c r="E243" s="13" t="s">
        <v>25</v>
      </c>
      <c r="F243" s="14" t="s">
        <v>26</v>
      </c>
      <c r="G243" s="89"/>
    </row>
    <row r="244" spans="2:7" x14ac:dyDescent="0.25">
      <c r="B244" s="84"/>
      <c r="C244" s="18"/>
      <c r="E244" s="17"/>
      <c r="F244" s="18"/>
      <c r="G244" s="85"/>
    </row>
    <row r="245" spans="2:7" x14ac:dyDescent="0.25">
      <c r="B245" s="84" t="s">
        <v>92</v>
      </c>
      <c r="C245" s="19">
        <f>F239*F240</f>
        <v>50</v>
      </c>
      <c r="D245" s="90"/>
      <c r="E245" s="17"/>
      <c r="F245" s="19"/>
      <c r="G245" s="91"/>
    </row>
    <row r="246" spans="2:7" x14ac:dyDescent="0.25">
      <c r="B246" s="84" t="s">
        <v>28</v>
      </c>
      <c r="C246" s="19">
        <f>F238*$C$14</f>
        <v>0</v>
      </c>
      <c r="D246" s="90"/>
      <c r="E246" s="17" t="s">
        <v>29</v>
      </c>
      <c r="F246" s="109">
        <v>0</v>
      </c>
      <c r="G246" s="91"/>
    </row>
    <row r="247" spans="2:7" x14ac:dyDescent="0.25">
      <c r="B247" s="84" t="s">
        <v>30</v>
      </c>
      <c r="C247" s="19">
        <f>C238*$C$12+C239*$C$13</f>
        <v>12734</v>
      </c>
      <c r="D247" s="90"/>
      <c r="E247" s="17" t="s">
        <v>81</v>
      </c>
      <c r="F247" s="109">
        <v>0</v>
      </c>
      <c r="G247" s="91"/>
    </row>
    <row r="248" spans="2:7" x14ac:dyDescent="0.25">
      <c r="B248" s="92" t="s">
        <v>32</v>
      </c>
      <c r="C248" s="21">
        <f>F241</f>
        <v>0</v>
      </c>
      <c r="D248" s="22"/>
      <c r="E248" s="20" t="s">
        <v>33</v>
      </c>
      <c r="F248" s="110">
        <v>2500</v>
      </c>
      <c r="G248" s="91"/>
    </row>
    <row r="249" spans="2:7" x14ac:dyDescent="0.25">
      <c r="B249" s="93" t="s">
        <v>95</v>
      </c>
      <c r="C249" s="24">
        <f>SUM(C245:C248)</f>
        <v>12784</v>
      </c>
      <c r="D249" s="25"/>
      <c r="E249" s="23" t="s">
        <v>34</v>
      </c>
      <c r="F249" s="24">
        <f>SUM(F245:F248)</f>
        <v>2500</v>
      </c>
      <c r="G249" s="94"/>
    </row>
    <row r="250" spans="2:7" x14ac:dyDescent="0.25">
      <c r="B250" s="84"/>
      <c r="C250" s="26"/>
      <c r="E250" s="17"/>
      <c r="F250" s="19"/>
      <c r="G250" s="85"/>
    </row>
    <row r="251" spans="2:7" x14ac:dyDescent="0.25">
      <c r="B251" s="84"/>
      <c r="C251" s="27"/>
      <c r="D251" s="95"/>
      <c r="E251" s="23" t="s">
        <v>80</v>
      </c>
      <c r="F251" s="28">
        <f>C249-F249</f>
        <v>10284</v>
      </c>
      <c r="G251" s="96"/>
    </row>
    <row r="252" spans="2:7" ht="15.75" thickBot="1" x14ac:dyDescent="0.3">
      <c r="B252" s="97"/>
      <c r="C252" s="98"/>
      <c r="D252" s="99"/>
      <c r="E252" s="100"/>
      <c r="F252" s="101"/>
      <c r="G252" s="102"/>
    </row>
    <row r="253" spans="2:7" x14ac:dyDescent="0.25">
      <c r="B253" s="84"/>
      <c r="G253" s="85"/>
    </row>
    <row r="254" spans="2:7" x14ac:dyDescent="0.25">
      <c r="B254" s="122" t="s">
        <v>85</v>
      </c>
      <c r="C254" s="219" t="s">
        <v>112</v>
      </c>
      <c r="D254" s="220"/>
      <c r="E254" s="123"/>
      <c r="F254" s="221"/>
      <c r="G254" s="222"/>
    </row>
    <row r="255" spans="2:7" x14ac:dyDescent="0.25">
      <c r="B255" s="84"/>
      <c r="G255" s="85"/>
    </row>
    <row r="256" spans="2:7" x14ac:dyDescent="0.25">
      <c r="B256" s="84" t="s">
        <v>86</v>
      </c>
      <c r="C256" s="29">
        <v>0</v>
      </c>
      <c r="D256" t="s">
        <v>4</v>
      </c>
      <c r="E256" t="s">
        <v>21</v>
      </c>
      <c r="F256" s="103">
        <v>0</v>
      </c>
      <c r="G256" s="85" t="s">
        <v>22</v>
      </c>
    </row>
    <row r="257" spans="2:7" x14ac:dyDescent="0.25">
      <c r="B257" s="84" t="s">
        <v>87</v>
      </c>
      <c r="C257" s="30">
        <v>0</v>
      </c>
      <c r="D257" t="s">
        <v>4</v>
      </c>
      <c r="E257" t="s">
        <v>89</v>
      </c>
      <c r="F257" s="104">
        <v>0</v>
      </c>
      <c r="G257" s="85" t="s">
        <v>90</v>
      </c>
    </row>
    <row r="258" spans="2:7" x14ac:dyDescent="0.25">
      <c r="B258" s="84" t="s">
        <v>88</v>
      </c>
      <c r="C258" s="31">
        <f>SUM(C256:C257)</f>
        <v>0</v>
      </c>
      <c r="D258" t="s">
        <v>14</v>
      </c>
      <c r="E258" t="s">
        <v>91</v>
      </c>
      <c r="F258" s="105">
        <v>0</v>
      </c>
      <c r="G258" s="85" t="s">
        <v>11</v>
      </c>
    </row>
    <row r="259" spans="2:7" x14ac:dyDescent="0.25">
      <c r="B259" s="115"/>
      <c r="C259" s="106"/>
      <c r="D259" s="107"/>
      <c r="E259" s="107" t="s">
        <v>93</v>
      </c>
      <c r="F259" s="108"/>
      <c r="G259" s="85" t="s">
        <v>58</v>
      </c>
    </row>
    <row r="260" spans="2:7" x14ac:dyDescent="0.25">
      <c r="B260" s="84"/>
      <c r="G260" s="85"/>
    </row>
    <row r="261" spans="2:7" x14ac:dyDescent="0.25">
      <c r="B261" s="88" t="s">
        <v>23</v>
      </c>
      <c r="C261" s="14" t="s">
        <v>24</v>
      </c>
      <c r="D261" s="15"/>
      <c r="E261" s="13" t="s">
        <v>25</v>
      </c>
      <c r="F261" s="14" t="s">
        <v>26</v>
      </c>
      <c r="G261" s="89"/>
    </row>
    <row r="262" spans="2:7" x14ac:dyDescent="0.25">
      <c r="B262" s="84"/>
      <c r="C262" s="18"/>
      <c r="E262" s="17"/>
      <c r="F262" s="18"/>
      <c r="G262" s="85"/>
    </row>
    <row r="263" spans="2:7" x14ac:dyDescent="0.25">
      <c r="B263" s="84" t="s">
        <v>92</v>
      </c>
      <c r="C263" s="19">
        <f>F257*F258</f>
        <v>0</v>
      </c>
      <c r="D263" s="90"/>
      <c r="E263" s="17"/>
      <c r="F263" s="19"/>
      <c r="G263" s="91"/>
    </row>
    <row r="264" spans="2:7" x14ac:dyDescent="0.25">
      <c r="B264" s="84" t="s">
        <v>28</v>
      </c>
      <c r="C264" s="19">
        <f>F256*$C$14</f>
        <v>0</v>
      </c>
      <c r="D264" s="90"/>
      <c r="E264" s="17" t="s">
        <v>29</v>
      </c>
      <c r="F264" s="109">
        <v>0</v>
      </c>
      <c r="G264" s="91"/>
    </row>
    <row r="265" spans="2:7" x14ac:dyDescent="0.25">
      <c r="B265" s="84" t="s">
        <v>30</v>
      </c>
      <c r="C265" s="19">
        <f>C256*$C$12+C257*$C$13</f>
        <v>0</v>
      </c>
      <c r="D265" s="90"/>
      <c r="E265" s="17" t="s">
        <v>81</v>
      </c>
      <c r="F265" s="109">
        <v>0</v>
      </c>
      <c r="G265" s="91"/>
    </row>
    <row r="266" spans="2:7" x14ac:dyDescent="0.25">
      <c r="B266" s="92" t="s">
        <v>32</v>
      </c>
      <c r="C266" s="21">
        <f>F259</f>
        <v>0</v>
      </c>
      <c r="D266" s="22"/>
      <c r="E266" s="20" t="s">
        <v>33</v>
      </c>
      <c r="F266" s="110">
        <v>0</v>
      </c>
      <c r="G266" s="91"/>
    </row>
    <row r="267" spans="2:7" x14ac:dyDescent="0.25">
      <c r="B267" s="93" t="s">
        <v>95</v>
      </c>
      <c r="C267" s="24">
        <f>SUM(C263:C266)</f>
        <v>0</v>
      </c>
      <c r="D267" s="25"/>
      <c r="E267" s="23" t="s">
        <v>34</v>
      </c>
      <c r="F267" s="24">
        <f>SUM(F263:F266)</f>
        <v>0</v>
      </c>
      <c r="G267" s="94"/>
    </row>
    <row r="268" spans="2:7" x14ac:dyDescent="0.25">
      <c r="B268" s="84"/>
      <c r="C268" s="26"/>
      <c r="E268" s="17"/>
      <c r="F268" s="19"/>
      <c r="G268" s="85"/>
    </row>
    <row r="269" spans="2:7" x14ac:dyDescent="0.25">
      <c r="B269" s="84"/>
      <c r="C269" s="27"/>
      <c r="D269" s="95"/>
      <c r="E269" s="23" t="s">
        <v>80</v>
      </c>
      <c r="F269" s="28">
        <f>C267-F267</f>
        <v>0</v>
      </c>
      <c r="G269" s="96"/>
    </row>
    <row r="270" spans="2:7" ht="15.75" thickBot="1" x14ac:dyDescent="0.3">
      <c r="B270" s="97"/>
      <c r="C270" s="98"/>
      <c r="D270" s="99"/>
      <c r="E270" s="100"/>
      <c r="F270" s="101"/>
      <c r="G270" s="102"/>
    </row>
    <row r="271" spans="2:7" x14ac:dyDescent="0.25">
      <c r="B271" s="84"/>
      <c r="G271" s="85"/>
    </row>
    <row r="272" spans="2:7" x14ac:dyDescent="0.25">
      <c r="B272" s="122" t="s">
        <v>85</v>
      </c>
      <c r="C272" s="219" t="s">
        <v>113</v>
      </c>
      <c r="D272" s="220"/>
      <c r="E272" s="123"/>
      <c r="F272" s="221"/>
      <c r="G272" s="222"/>
    </row>
    <row r="273" spans="2:7" x14ac:dyDescent="0.25">
      <c r="B273" s="84"/>
      <c r="G273" s="85"/>
    </row>
    <row r="274" spans="2:7" x14ac:dyDescent="0.25">
      <c r="B274" s="84" t="s">
        <v>86</v>
      </c>
      <c r="C274" s="29">
        <v>1475</v>
      </c>
      <c r="D274" t="s">
        <v>4</v>
      </c>
      <c r="E274" t="s">
        <v>21</v>
      </c>
      <c r="F274" s="103">
        <v>0</v>
      </c>
      <c r="G274" s="85" t="s">
        <v>22</v>
      </c>
    </row>
    <row r="275" spans="2:7" x14ac:dyDescent="0.25">
      <c r="B275" s="84" t="s">
        <v>87</v>
      </c>
      <c r="C275" s="30">
        <v>1000</v>
      </c>
      <c r="D275" t="s">
        <v>4</v>
      </c>
      <c r="E275" t="s">
        <v>89</v>
      </c>
      <c r="F275" s="104">
        <v>0</v>
      </c>
      <c r="G275" s="85" t="s">
        <v>90</v>
      </c>
    </row>
    <row r="276" spans="2:7" x14ac:dyDescent="0.25">
      <c r="B276" s="84" t="s">
        <v>88</v>
      </c>
      <c r="C276" s="31">
        <f>SUM(C274:C275)</f>
        <v>2475</v>
      </c>
      <c r="D276" t="s">
        <v>14</v>
      </c>
      <c r="E276" t="s">
        <v>91</v>
      </c>
      <c r="F276" s="105">
        <v>0</v>
      </c>
      <c r="G276" s="85" t="s">
        <v>11</v>
      </c>
    </row>
    <row r="277" spans="2:7" x14ac:dyDescent="0.25">
      <c r="B277" s="115"/>
      <c r="C277" s="106"/>
      <c r="D277" s="107"/>
      <c r="E277" s="107" t="s">
        <v>93</v>
      </c>
      <c r="F277" s="108">
        <v>0</v>
      </c>
      <c r="G277" s="85" t="s">
        <v>58</v>
      </c>
    </row>
    <row r="278" spans="2:7" x14ac:dyDescent="0.25">
      <c r="B278" s="84"/>
      <c r="G278" s="85"/>
    </row>
    <row r="279" spans="2:7" x14ac:dyDescent="0.25">
      <c r="B279" s="88" t="s">
        <v>23</v>
      </c>
      <c r="C279" s="14" t="s">
        <v>24</v>
      </c>
      <c r="D279" s="15"/>
      <c r="E279" s="13" t="s">
        <v>25</v>
      </c>
      <c r="F279" s="14" t="s">
        <v>26</v>
      </c>
      <c r="G279" s="89"/>
    </row>
    <row r="280" spans="2:7" x14ac:dyDescent="0.25">
      <c r="B280" s="84"/>
      <c r="C280" s="18"/>
      <c r="E280" s="17"/>
      <c r="F280" s="18"/>
      <c r="G280" s="85"/>
    </row>
    <row r="281" spans="2:7" x14ac:dyDescent="0.25">
      <c r="B281" s="84" t="s">
        <v>92</v>
      </c>
      <c r="C281" s="19">
        <f>F275*F276</f>
        <v>0</v>
      </c>
      <c r="D281" s="90"/>
      <c r="E281" s="17"/>
      <c r="F281" s="19"/>
      <c r="G281" s="91"/>
    </row>
    <row r="282" spans="2:7" x14ac:dyDescent="0.25">
      <c r="B282" s="84" t="s">
        <v>28</v>
      </c>
      <c r="C282" s="19">
        <f>F274*$C$14</f>
        <v>0</v>
      </c>
      <c r="D282" s="90"/>
      <c r="E282" s="17" t="s">
        <v>29</v>
      </c>
      <c r="F282" s="109">
        <v>28250</v>
      </c>
      <c r="G282" s="91"/>
    </row>
    <row r="283" spans="2:7" x14ac:dyDescent="0.25">
      <c r="B283" s="84" t="s">
        <v>30</v>
      </c>
      <c r="C283" s="19">
        <f>C274*$C$12+C275*$C$13</f>
        <v>161825</v>
      </c>
      <c r="D283" s="90"/>
      <c r="E283" s="17" t="s">
        <v>81</v>
      </c>
      <c r="F283" s="109">
        <v>0</v>
      </c>
      <c r="G283" s="91"/>
    </row>
    <row r="284" spans="2:7" x14ac:dyDescent="0.25">
      <c r="B284" s="92" t="s">
        <v>32</v>
      </c>
      <c r="C284" s="21">
        <f>F277</f>
        <v>0</v>
      </c>
      <c r="D284" s="22"/>
      <c r="E284" s="20" t="s">
        <v>33</v>
      </c>
      <c r="F284" s="110">
        <v>0</v>
      </c>
      <c r="G284" s="91"/>
    </row>
    <row r="285" spans="2:7" x14ac:dyDescent="0.25">
      <c r="B285" s="93" t="s">
        <v>95</v>
      </c>
      <c r="C285" s="24">
        <f>SUM(C281:C284)</f>
        <v>161825</v>
      </c>
      <c r="D285" s="25"/>
      <c r="E285" s="23" t="s">
        <v>34</v>
      </c>
      <c r="F285" s="24">
        <f>SUM(F281:F284)</f>
        <v>28250</v>
      </c>
      <c r="G285" s="94"/>
    </row>
    <row r="286" spans="2:7" x14ac:dyDescent="0.25">
      <c r="B286" s="84"/>
      <c r="C286" s="26"/>
      <c r="E286" s="17"/>
      <c r="F286" s="19"/>
      <c r="G286" s="85"/>
    </row>
    <row r="287" spans="2:7" x14ac:dyDescent="0.25">
      <c r="B287" s="84"/>
      <c r="C287" s="27"/>
      <c r="D287" s="95"/>
      <c r="E287" s="23" t="s">
        <v>80</v>
      </c>
      <c r="F287" s="28">
        <f>C285-F285</f>
        <v>133575</v>
      </c>
      <c r="G287" s="96"/>
    </row>
    <row r="288" spans="2:7" ht="15.75" thickBot="1" x14ac:dyDescent="0.3">
      <c r="B288" s="97"/>
      <c r="C288" s="98"/>
      <c r="D288" s="99"/>
      <c r="E288" s="100"/>
      <c r="F288" s="101"/>
      <c r="G288" s="102"/>
    </row>
    <row r="289" spans="2:7" x14ac:dyDescent="0.25">
      <c r="B289" s="84"/>
      <c r="G289" s="85"/>
    </row>
    <row r="290" spans="2:7" x14ac:dyDescent="0.25">
      <c r="B290" s="122" t="s">
        <v>85</v>
      </c>
      <c r="C290" s="219" t="s">
        <v>114</v>
      </c>
      <c r="D290" s="220"/>
      <c r="E290" s="123"/>
      <c r="F290" s="221"/>
      <c r="G290" s="222"/>
    </row>
    <row r="291" spans="2:7" x14ac:dyDescent="0.25">
      <c r="B291" s="84"/>
      <c r="G291" s="85"/>
    </row>
    <row r="292" spans="2:7" x14ac:dyDescent="0.25">
      <c r="B292" s="84" t="s">
        <v>86</v>
      </c>
      <c r="C292" s="29">
        <v>0</v>
      </c>
      <c r="D292" t="s">
        <v>4</v>
      </c>
      <c r="E292" t="s">
        <v>21</v>
      </c>
      <c r="F292" s="103">
        <v>0</v>
      </c>
      <c r="G292" s="85" t="s">
        <v>22</v>
      </c>
    </row>
    <row r="293" spans="2:7" x14ac:dyDescent="0.25">
      <c r="B293" s="84" t="s">
        <v>87</v>
      </c>
      <c r="C293" s="30">
        <v>700</v>
      </c>
      <c r="D293" t="s">
        <v>4</v>
      </c>
      <c r="E293" t="s">
        <v>89</v>
      </c>
      <c r="F293" s="104">
        <v>0</v>
      </c>
      <c r="G293" s="85" t="s">
        <v>90</v>
      </c>
    </row>
    <row r="294" spans="2:7" x14ac:dyDescent="0.25">
      <c r="B294" s="84" t="s">
        <v>88</v>
      </c>
      <c r="C294" s="31">
        <f>SUM(C292:C293)</f>
        <v>700</v>
      </c>
      <c r="D294" t="s">
        <v>14</v>
      </c>
      <c r="E294" t="s">
        <v>91</v>
      </c>
      <c r="F294" s="105">
        <v>0</v>
      </c>
      <c r="G294" s="85" t="s">
        <v>11</v>
      </c>
    </row>
    <row r="295" spans="2:7" x14ac:dyDescent="0.25">
      <c r="B295" s="115"/>
      <c r="C295" s="106"/>
      <c r="D295" s="107"/>
      <c r="E295" s="107" t="s">
        <v>93</v>
      </c>
      <c r="F295" s="108">
        <v>0</v>
      </c>
      <c r="G295" s="85" t="s">
        <v>58</v>
      </c>
    </row>
    <row r="296" spans="2:7" x14ac:dyDescent="0.25">
      <c r="B296" s="84"/>
      <c r="G296" s="85"/>
    </row>
    <row r="297" spans="2:7" x14ac:dyDescent="0.25">
      <c r="B297" s="88" t="s">
        <v>23</v>
      </c>
      <c r="C297" s="14" t="s">
        <v>24</v>
      </c>
      <c r="D297" s="15"/>
      <c r="E297" s="13" t="s">
        <v>25</v>
      </c>
      <c r="F297" s="14" t="s">
        <v>26</v>
      </c>
      <c r="G297" s="89"/>
    </row>
    <row r="298" spans="2:7" x14ac:dyDescent="0.25">
      <c r="B298" s="84"/>
      <c r="C298" s="18"/>
      <c r="E298" s="17"/>
      <c r="F298" s="18"/>
      <c r="G298" s="85"/>
    </row>
    <row r="299" spans="2:7" x14ac:dyDescent="0.25">
      <c r="B299" s="84" t="s">
        <v>92</v>
      </c>
      <c r="C299" s="19">
        <f>F293*F294</f>
        <v>0</v>
      </c>
      <c r="D299" s="90"/>
      <c r="E299" s="17"/>
      <c r="F299" s="19"/>
      <c r="G299" s="91"/>
    </row>
    <row r="300" spans="2:7" x14ac:dyDescent="0.25">
      <c r="B300" s="84" t="s">
        <v>28</v>
      </c>
      <c r="C300" s="19">
        <f>F292*$C$14</f>
        <v>0</v>
      </c>
      <c r="D300" s="90"/>
      <c r="E300" s="17" t="s">
        <v>29</v>
      </c>
      <c r="F300" s="109">
        <v>37250</v>
      </c>
      <c r="G300" s="91"/>
    </row>
    <row r="301" spans="2:7" x14ac:dyDescent="0.25">
      <c r="B301" s="84" t="s">
        <v>30</v>
      </c>
      <c r="C301" s="19">
        <f>C292*$C$12+C293*$C$13</f>
        <v>44100</v>
      </c>
      <c r="D301" s="90"/>
      <c r="E301" s="17" t="s">
        <v>81</v>
      </c>
      <c r="F301" s="109">
        <v>0</v>
      </c>
      <c r="G301" s="91"/>
    </row>
    <row r="302" spans="2:7" x14ac:dyDescent="0.25">
      <c r="B302" s="92" t="s">
        <v>32</v>
      </c>
      <c r="C302" s="21">
        <f>F295</f>
        <v>0</v>
      </c>
      <c r="D302" s="22"/>
      <c r="E302" s="20" t="s">
        <v>33</v>
      </c>
      <c r="F302" s="110">
        <v>0</v>
      </c>
      <c r="G302" s="91"/>
    </row>
    <row r="303" spans="2:7" x14ac:dyDescent="0.25">
      <c r="B303" s="93" t="s">
        <v>95</v>
      </c>
      <c r="C303" s="24">
        <f>SUM(C299:C302)</f>
        <v>44100</v>
      </c>
      <c r="D303" s="25"/>
      <c r="E303" s="23" t="s">
        <v>34</v>
      </c>
      <c r="F303" s="24">
        <f>SUM(F299:F302)</f>
        <v>37250</v>
      </c>
      <c r="G303" s="94"/>
    </row>
    <row r="304" spans="2:7" x14ac:dyDescent="0.25">
      <c r="B304" s="84"/>
      <c r="C304" s="26"/>
      <c r="E304" s="17"/>
      <c r="F304" s="19"/>
      <c r="G304" s="85"/>
    </row>
    <row r="305" spans="2:7" ht="15.75" thickBot="1" x14ac:dyDescent="0.3">
      <c r="B305" s="97"/>
      <c r="C305" s="124"/>
      <c r="D305" s="125"/>
      <c r="E305" s="126" t="s">
        <v>80</v>
      </c>
      <c r="F305" s="127">
        <f>C303-F303</f>
        <v>6850</v>
      </c>
      <c r="G305" s="128"/>
    </row>
    <row r="306" spans="2:7" x14ac:dyDescent="0.25">
      <c r="B306" s="84"/>
      <c r="G306" s="85"/>
    </row>
    <row r="307" spans="2:7" x14ac:dyDescent="0.25">
      <c r="B307" s="122" t="s">
        <v>85</v>
      </c>
      <c r="C307" s="134" t="s">
        <v>115</v>
      </c>
      <c r="D307" s="135"/>
      <c r="E307" s="123"/>
      <c r="F307" s="221"/>
      <c r="G307" s="222"/>
    </row>
    <row r="308" spans="2:7" x14ac:dyDescent="0.25">
      <c r="B308" s="84"/>
      <c r="G308" s="85"/>
    </row>
    <row r="309" spans="2:7" x14ac:dyDescent="0.25">
      <c r="B309" s="84" t="s">
        <v>86</v>
      </c>
      <c r="C309" s="29">
        <v>0</v>
      </c>
      <c r="D309" t="s">
        <v>4</v>
      </c>
      <c r="E309" t="s">
        <v>21</v>
      </c>
      <c r="F309" s="103">
        <v>0</v>
      </c>
      <c r="G309" s="85" t="s">
        <v>22</v>
      </c>
    </row>
    <row r="310" spans="2:7" x14ac:dyDescent="0.25">
      <c r="B310" s="84" t="s">
        <v>87</v>
      </c>
      <c r="C310" s="30">
        <v>0</v>
      </c>
      <c r="D310" t="s">
        <v>4</v>
      </c>
      <c r="E310" t="s">
        <v>89</v>
      </c>
      <c r="F310" s="104">
        <v>0</v>
      </c>
      <c r="G310" s="85" t="s">
        <v>90</v>
      </c>
    </row>
    <row r="311" spans="2:7" x14ac:dyDescent="0.25">
      <c r="B311" s="84" t="s">
        <v>88</v>
      </c>
      <c r="C311" s="31">
        <f>SUM(C309:C310)</f>
        <v>0</v>
      </c>
      <c r="D311" t="s">
        <v>14</v>
      </c>
      <c r="E311" t="s">
        <v>91</v>
      </c>
      <c r="F311" s="105">
        <v>0</v>
      </c>
      <c r="G311" s="85" t="s">
        <v>11</v>
      </c>
    </row>
    <row r="312" spans="2:7" x14ac:dyDescent="0.25">
      <c r="B312" s="115"/>
      <c r="C312" s="106"/>
      <c r="D312" s="107"/>
      <c r="E312" s="107" t="s">
        <v>93</v>
      </c>
      <c r="F312" s="108">
        <v>0</v>
      </c>
      <c r="G312" s="85" t="s">
        <v>58</v>
      </c>
    </row>
    <row r="313" spans="2:7" x14ac:dyDescent="0.25">
      <c r="B313" s="84"/>
      <c r="G313" s="85"/>
    </row>
    <row r="314" spans="2:7" x14ac:dyDescent="0.25">
      <c r="B314" s="88" t="s">
        <v>23</v>
      </c>
      <c r="C314" s="14" t="s">
        <v>24</v>
      </c>
      <c r="D314" s="15"/>
      <c r="E314" s="13" t="s">
        <v>25</v>
      </c>
      <c r="F314" s="14" t="s">
        <v>26</v>
      </c>
      <c r="G314" s="89"/>
    </row>
    <row r="315" spans="2:7" x14ac:dyDescent="0.25">
      <c r="B315" s="84"/>
      <c r="C315" s="18"/>
      <c r="E315" s="17"/>
      <c r="F315" s="18"/>
      <c r="G315" s="85"/>
    </row>
    <row r="316" spans="2:7" x14ac:dyDescent="0.25">
      <c r="B316" s="84" t="s">
        <v>92</v>
      </c>
      <c r="C316" s="19">
        <f>F310*F311</f>
        <v>0</v>
      </c>
      <c r="D316" s="90"/>
      <c r="E316" s="17"/>
      <c r="F316" s="19"/>
      <c r="G316" s="91"/>
    </row>
    <row r="317" spans="2:7" x14ac:dyDescent="0.25">
      <c r="B317" s="84" t="s">
        <v>28</v>
      </c>
      <c r="C317" s="19">
        <f>F309*$C$14</f>
        <v>0</v>
      </c>
      <c r="D317" s="90"/>
      <c r="E317" s="17" t="s">
        <v>29</v>
      </c>
      <c r="F317" s="109">
        <v>0</v>
      </c>
      <c r="G317" s="91"/>
    </row>
    <row r="318" spans="2:7" x14ac:dyDescent="0.25">
      <c r="B318" s="84" t="s">
        <v>30</v>
      </c>
      <c r="C318" s="19">
        <f>C309*$C$12+C310*$C$13</f>
        <v>0</v>
      </c>
      <c r="D318" s="90"/>
      <c r="E318" s="17" t="s">
        <v>81</v>
      </c>
      <c r="F318" s="109">
        <v>0</v>
      </c>
      <c r="G318" s="91"/>
    </row>
    <row r="319" spans="2:7" x14ac:dyDescent="0.25">
      <c r="B319" s="92" t="s">
        <v>32</v>
      </c>
      <c r="C319" s="21">
        <f>F312</f>
        <v>0</v>
      </c>
      <c r="D319" s="22"/>
      <c r="E319" s="20" t="s">
        <v>33</v>
      </c>
      <c r="F319" s="110">
        <v>0</v>
      </c>
      <c r="G319" s="91"/>
    </row>
    <row r="320" spans="2:7" x14ac:dyDescent="0.25">
      <c r="B320" s="93" t="s">
        <v>95</v>
      </c>
      <c r="C320" s="24">
        <f>SUM(C316:C319)</f>
        <v>0</v>
      </c>
      <c r="D320" s="25"/>
      <c r="E320" s="23" t="s">
        <v>34</v>
      </c>
      <c r="F320" s="24">
        <f>SUM(F316:F319)</f>
        <v>0</v>
      </c>
      <c r="G320" s="94"/>
    </row>
    <row r="321" spans="2:7" x14ac:dyDescent="0.25">
      <c r="B321" s="84"/>
      <c r="C321" s="26"/>
      <c r="E321" s="17"/>
      <c r="F321" s="19"/>
      <c r="G321" s="85"/>
    </row>
    <row r="322" spans="2:7" x14ac:dyDescent="0.25">
      <c r="B322" s="84"/>
      <c r="C322" s="27"/>
      <c r="D322" s="95"/>
      <c r="E322" s="23" t="s">
        <v>80</v>
      </c>
      <c r="F322" s="28">
        <f>C320-F320</f>
        <v>0</v>
      </c>
      <c r="G322" s="96"/>
    </row>
    <row r="323" spans="2:7" ht="15.75" thickBot="1" x14ac:dyDescent="0.3">
      <c r="B323" s="97"/>
      <c r="C323" s="98"/>
      <c r="D323" s="99"/>
      <c r="E323" s="100"/>
      <c r="F323" s="101"/>
      <c r="G323" s="102"/>
    </row>
    <row r="324" spans="2:7" x14ac:dyDescent="0.25">
      <c r="B324" s="84"/>
      <c r="G324" s="85"/>
    </row>
    <row r="325" spans="2:7" x14ac:dyDescent="0.25">
      <c r="B325" s="122" t="s">
        <v>85</v>
      </c>
      <c r="C325" s="134" t="s">
        <v>116</v>
      </c>
      <c r="D325" s="135"/>
      <c r="E325" s="123"/>
      <c r="F325" s="221"/>
      <c r="G325" s="222"/>
    </row>
    <row r="326" spans="2:7" x14ac:dyDescent="0.25">
      <c r="B326" s="84"/>
      <c r="G326" s="85"/>
    </row>
    <row r="327" spans="2:7" x14ac:dyDescent="0.25">
      <c r="B327" s="84" t="s">
        <v>86</v>
      </c>
      <c r="C327" s="29">
        <v>30</v>
      </c>
      <c r="D327" t="s">
        <v>4</v>
      </c>
      <c r="E327" t="s">
        <v>21</v>
      </c>
      <c r="F327" s="103">
        <v>0</v>
      </c>
      <c r="G327" s="85" t="s">
        <v>22</v>
      </c>
    </row>
    <row r="328" spans="2:7" x14ac:dyDescent="0.25">
      <c r="B328" s="84" t="s">
        <v>87</v>
      </c>
      <c r="C328" s="30">
        <v>130</v>
      </c>
      <c r="D328" t="s">
        <v>4</v>
      </c>
      <c r="E328" t="s">
        <v>89</v>
      </c>
      <c r="F328" s="104">
        <v>5</v>
      </c>
      <c r="G328" s="85" t="s">
        <v>90</v>
      </c>
    </row>
    <row r="329" spans="2:7" x14ac:dyDescent="0.25">
      <c r="B329" s="84" t="s">
        <v>88</v>
      </c>
      <c r="C329" s="31">
        <f>SUM(C327:C328)</f>
        <v>160</v>
      </c>
      <c r="D329" t="s">
        <v>14</v>
      </c>
      <c r="E329" t="s">
        <v>91</v>
      </c>
      <c r="F329" s="105">
        <v>500</v>
      </c>
      <c r="G329" s="85" t="s">
        <v>11</v>
      </c>
    </row>
    <row r="330" spans="2:7" x14ac:dyDescent="0.25">
      <c r="B330" s="115"/>
      <c r="C330" s="106"/>
      <c r="D330" s="107"/>
      <c r="E330" s="107" t="s">
        <v>93</v>
      </c>
      <c r="F330" s="108">
        <v>0</v>
      </c>
      <c r="G330" s="85" t="s">
        <v>58</v>
      </c>
    </row>
    <row r="331" spans="2:7" x14ac:dyDescent="0.25">
      <c r="B331" s="84"/>
      <c r="G331" s="85"/>
    </row>
    <row r="332" spans="2:7" x14ac:dyDescent="0.25">
      <c r="B332" s="88" t="s">
        <v>23</v>
      </c>
      <c r="C332" s="14" t="s">
        <v>24</v>
      </c>
      <c r="D332" s="15"/>
      <c r="E332" s="13" t="s">
        <v>25</v>
      </c>
      <c r="F332" s="14" t="s">
        <v>26</v>
      </c>
      <c r="G332" s="89"/>
    </row>
    <row r="333" spans="2:7" x14ac:dyDescent="0.25">
      <c r="B333" s="84"/>
      <c r="C333" s="18"/>
      <c r="E333" s="17"/>
      <c r="F333" s="18"/>
      <c r="G333" s="85"/>
    </row>
    <row r="334" spans="2:7" x14ac:dyDescent="0.25">
      <c r="B334" s="84" t="s">
        <v>92</v>
      </c>
      <c r="C334" s="19">
        <f>F328*F329</f>
        <v>2500</v>
      </c>
      <c r="D334" s="90"/>
      <c r="E334" s="17"/>
      <c r="F334" s="19"/>
      <c r="G334" s="91"/>
    </row>
    <row r="335" spans="2:7" x14ac:dyDescent="0.25">
      <c r="B335" s="84" t="s">
        <v>28</v>
      </c>
      <c r="C335" s="19">
        <f>F327*$C$14</f>
        <v>0</v>
      </c>
      <c r="D335" s="90"/>
      <c r="E335" s="17" t="s">
        <v>29</v>
      </c>
      <c r="F335" s="109">
        <v>0</v>
      </c>
      <c r="G335" s="91"/>
    </row>
    <row r="336" spans="2:7" x14ac:dyDescent="0.25">
      <c r="B336" s="84" t="s">
        <v>30</v>
      </c>
      <c r="C336" s="19">
        <f>C327*$C$12+C328*$C$13</f>
        <v>10200</v>
      </c>
      <c r="D336" s="90"/>
      <c r="E336" s="17" t="s">
        <v>81</v>
      </c>
      <c r="F336" s="109">
        <v>0</v>
      </c>
      <c r="G336" s="91"/>
    </row>
    <row r="337" spans="2:7" x14ac:dyDescent="0.25">
      <c r="B337" s="92" t="s">
        <v>32</v>
      </c>
      <c r="C337" s="21">
        <f>F330</f>
        <v>0</v>
      </c>
      <c r="D337" s="22"/>
      <c r="E337" s="20" t="s">
        <v>33</v>
      </c>
      <c r="F337" s="110">
        <v>5000</v>
      </c>
      <c r="G337" s="91"/>
    </row>
    <row r="338" spans="2:7" x14ac:dyDescent="0.25">
      <c r="B338" s="93" t="s">
        <v>95</v>
      </c>
      <c r="C338" s="24">
        <f>SUM(C334:C337)</f>
        <v>12700</v>
      </c>
      <c r="D338" s="25"/>
      <c r="E338" s="23" t="s">
        <v>34</v>
      </c>
      <c r="F338" s="24">
        <f>SUM(F334:F337)</f>
        <v>5000</v>
      </c>
      <c r="G338" s="94"/>
    </row>
    <row r="339" spans="2:7" x14ac:dyDescent="0.25">
      <c r="B339" s="84"/>
      <c r="C339" s="26"/>
      <c r="E339" s="17"/>
      <c r="F339" s="19"/>
      <c r="G339" s="85"/>
    </row>
    <row r="340" spans="2:7" x14ac:dyDescent="0.25">
      <c r="B340" s="84"/>
      <c r="C340" s="27"/>
      <c r="D340" s="95"/>
      <c r="E340" s="23" t="s">
        <v>80</v>
      </c>
      <c r="F340" s="28">
        <f>C338-F338</f>
        <v>7700</v>
      </c>
      <c r="G340" s="96"/>
    </row>
    <row r="341" spans="2:7" ht="15.75" thickBot="1" x14ac:dyDescent="0.3">
      <c r="B341" s="97"/>
      <c r="C341" s="98"/>
      <c r="D341" s="99"/>
      <c r="E341" s="100"/>
      <c r="F341" s="101"/>
      <c r="G341" s="102"/>
    </row>
    <row r="342" spans="2:7" x14ac:dyDescent="0.25">
      <c r="B342" s="84"/>
      <c r="G342" s="85"/>
    </row>
    <row r="343" spans="2:7" x14ac:dyDescent="0.25">
      <c r="B343" s="84"/>
      <c r="G343" s="85"/>
    </row>
    <row r="344" spans="2:7" x14ac:dyDescent="0.25">
      <c r="B344" s="122" t="s">
        <v>85</v>
      </c>
      <c r="C344" s="219" t="s">
        <v>117</v>
      </c>
      <c r="D344" s="220"/>
      <c r="E344" s="123"/>
      <c r="F344" s="221"/>
      <c r="G344" s="222"/>
    </row>
    <row r="345" spans="2:7" x14ac:dyDescent="0.25">
      <c r="B345" s="84"/>
      <c r="G345" s="85"/>
    </row>
    <row r="346" spans="2:7" x14ac:dyDescent="0.25">
      <c r="B346" s="84" t="s">
        <v>86</v>
      </c>
      <c r="C346" s="29">
        <v>0</v>
      </c>
      <c r="D346" t="s">
        <v>4</v>
      </c>
      <c r="E346" t="s">
        <v>21</v>
      </c>
      <c r="F346" s="103">
        <v>0</v>
      </c>
      <c r="G346" s="85" t="s">
        <v>22</v>
      </c>
    </row>
    <row r="347" spans="2:7" x14ac:dyDescent="0.25">
      <c r="B347" s="84" t="s">
        <v>87</v>
      </c>
      <c r="C347" s="30">
        <v>0</v>
      </c>
      <c r="D347" t="s">
        <v>4</v>
      </c>
      <c r="E347" t="s">
        <v>89</v>
      </c>
      <c r="F347" s="104">
        <v>0</v>
      </c>
      <c r="G347" s="85" t="s">
        <v>90</v>
      </c>
    </row>
    <row r="348" spans="2:7" x14ac:dyDescent="0.25">
      <c r="B348" s="84" t="s">
        <v>88</v>
      </c>
      <c r="C348" s="31">
        <f>SUM(C346:C347)</f>
        <v>0</v>
      </c>
      <c r="D348" t="s">
        <v>14</v>
      </c>
      <c r="E348" t="s">
        <v>91</v>
      </c>
      <c r="F348" s="105">
        <v>0</v>
      </c>
      <c r="G348" s="85" t="s">
        <v>11</v>
      </c>
    </row>
    <row r="349" spans="2:7" x14ac:dyDescent="0.25">
      <c r="B349" s="115"/>
      <c r="C349" s="106"/>
      <c r="D349" s="107"/>
      <c r="E349" s="107" t="s">
        <v>93</v>
      </c>
      <c r="F349" s="108"/>
      <c r="G349" s="85" t="s">
        <v>58</v>
      </c>
    </row>
    <row r="350" spans="2:7" x14ac:dyDescent="0.25">
      <c r="B350" s="84"/>
      <c r="G350" s="85"/>
    </row>
    <row r="351" spans="2:7" x14ac:dyDescent="0.25">
      <c r="B351" s="88" t="s">
        <v>23</v>
      </c>
      <c r="C351" s="14" t="s">
        <v>24</v>
      </c>
      <c r="D351" s="15"/>
      <c r="E351" s="13" t="s">
        <v>25</v>
      </c>
      <c r="F351" s="14" t="s">
        <v>26</v>
      </c>
      <c r="G351" s="89"/>
    </row>
    <row r="352" spans="2:7" x14ac:dyDescent="0.25">
      <c r="B352" s="84"/>
      <c r="C352" s="18"/>
      <c r="E352" s="17"/>
      <c r="F352" s="18"/>
      <c r="G352" s="85"/>
    </row>
    <row r="353" spans="2:7" x14ac:dyDescent="0.25">
      <c r="B353" s="84" t="s">
        <v>92</v>
      </c>
      <c r="C353" s="19">
        <f>F347*F348</f>
        <v>0</v>
      </c>
      <c r="D353" s="90"/>
      <c r="E353" s="17"/>
      <c r="F353" s="19"/>
      <c r="G353" s="91"/>
    </row>
    <row r="354" spans="2:7" x14ac:dyDescent="0.25">
      <c r="B354" s="84" t="s">
        <v>28</v>
      </c>
      <c r="C354" s="19">
        <f>F346*$C$14</f>
        <v>0</v>
      </c>
      <c r="D354" s="90"/>
      <c r="E354" s="17" t="s">
        <v>29</v>
      </c>
      <c r="F354" s="109">
        <v>0</v>
      </c>
      <c r="G354" s="91"/>
    </row>
    <row r="355" spans="2:7" x14ac:dyDescent="0.25">
      <c r="B355" s="84" t="s">
        <v>30</v>
      </c>
      <c r="C355" s="19">
        <f>C346*$C$12+C347*$C$13</f>
        <v>0</v>
      </c>
      <c r="D355" s="90"/>
      <c r="E355" s="17" t="s">
        <v>81</v>
      </c>
      <c r="F355" s="109">
        <v>0</v>
      </c>
      <c r="G355" s="91"/>
    </row>
    <row r="356" spans="2:7" x14ac:dyDescent="0.25">
      <c r="B356" s="92" t="s">
        <v>32</v>
      </c>
      <c r="C356" s="21">
        <f>F349</f>
        <v>0</v>
      </c>
      <c r="D356" s="22"/>
      <c r="E356" s="20" t="s">
        <v>33</v>
      </c>
      <c r="F356" s="110">
        <v>0</v>
      </c>
      <c r="G356" s="91"/>
    </row>
    <row r="357" spans="2:7" x14ac:dyDescent="0.25">
      <c r="B357" s="93" t="s">
        <v>95</v>
      </c>
      <c r="C357" s="24">
        <f>SUM(C353:C356)</f>
        <v>0</v>
      </c>
      <c r="D357" s="25"/>
      <c r="E357" s="23" t="s">
        <v>34</v>
      </c>
      <c r="F357" s="24">
        <f>SUM(F353:F356)</f>
        <v>0</v>
      </c>
      <c r="G357" s="94"/>
    </row>
    <row r="358" spans="2:7" x14ac:dyDescent="0.25">
      <c r="B358" s="84"/>
      <c r="C358" s="26"/>
      <c r="E358" s="17"/>
      <c r="F358" s="19"/>
      <c r="G358" s="85"/>
    </row>
    <row r="359" spans="2:7" x14ac:dyDescent="0.25">
      <c r="B359" s="84"/>
      <c r="C359" s="27"/>
      <c r="D359" s="95"/>
      <c r="E359" s="23" t="s">
        <v>80</v>
      </c>
      <c r="F359" s="28">
        <f>C357-F357</f>
        <v>0</v>
      </c>
      <c r="G359" s="96"/>
    </row>
    <row r="360" spans="2:7" ht="15.75" thickBot="1" x14ac:dyDescent="0.3">
      <c r="B360" s="97"/>
      <c r="C360" s="98"/>
      <c r="D360" s="99"/>
      <c r="E360" s="100"/>
      <c r="F360" s="101"/>
      <c r="G360" s="102"/>
    </row>
  </sheetData>
  <mergeCells count="34">
    <mergeCell ref="F307:G307"/>
    <mergeCell ref="F325:G325"/>
    <mergeCell ref="C344:D344"/>
    <mergeCell ref="F344:G344"/>
    <mergeCell ref="C254:D254"/>
    <mergeCell ref="F254:G254"/>
    <mergeCell ref="C272:D272"/>
    <mergeCell ref="F272:G272"/>
    <mergeCell ref="C290:D290"/>
    <mergeCell ref="F290:G290"/>
    <mergeCell ref="C200:D200"/>
    <mergeCell ref="F200:G200"/>
    <mergeCell ref="C218:D218"/>
    <mergeCell ref="F218:G218"/>
    <mergeCell ref="C236:D236"/>
    <mergeCell ref="F236:G236"/>
    <mergeCell ref="C143:D143"/>
    <mergeCell ref="F143:G143"/>
    <mergeCell ref="C161:D161"/>
    <mergeCell ref="F161:G161"/>
    <mergeCell ref="C182:D182"/>
    <mergeCell ref="F182:G182"/>
    <mergeCell ref="C84:D84"/>
    <mergeCell ref="F84:G84"/>
    <mergeCell ref="C107:D107"/>
    <mergeCell ref="F107:G107"/>
    <mergeCell ref="C125:D125"/>
    <mergeCell ref="F125:G125"/>
    <mergeCell ref="C24:D24"/>
    <mergeCell ref="F24:G24"/>
    <mergeCell ref="C44:D44"/>
    <mergeCell ref="F44:G44"/>
    <mergeCell ref="C64:D64"/>
    <mergeCell ref="F64:G64"/>
  </mergeCells>
  <pageMargins left="0.7" right="0.7" top="0.75" bottom="0.75" header="0.3" footer="0.3"/>
  <pageSetup paperSize="9" scale="42" orientation="portrait" r:id="rId1"/>
  <rowBreaks count="2" manualBreakCount="2">
    <brk id="102" max="16383" man="1"/>
    <brk id="17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230B5AEBB444599AF1D81AF980762" ma:contentTypeVersion="17" ma:contentTypeDescription="Een nieuw document maken." ma:contentTypeScope="" ma:versionID="686981b0d831e368dec3e738616aa843">
  <xsd:schema xmlns:xsd="http://www.w3.org/2001/XMLSchema" xmlns:xs="http://www.w3.org/2001/XMLSchema" xmlns:p="http://schemas.microsoft.com/office/2006/metadata/properties" xmlns:ns2="6df65553-adb8-4c7f-ac86-68cc548787b7" xmlns:ns3="9c9d2800-d79d-4615-9c80-93a0afac5428" targetNamespace="http://schemas.microsoft.com/office/2006/metadata/properties" ma:root="true" ma:fieldsID="fbd35b4e27016e38760ff19277487bd7" ns2:_="" ns3:_="">
    <xsd:import namespace="6df65553-adb8-4c7f-ac86-68cc548787b7"/>
    <xsd:import namespace="9c9d2800-d79d-4615-9c80-93a0afac5428"/>
    <xsd:element name="properties">
      <xsd:complexType>
        <xsd:sequence>
          <xsd:element name="documentManagement">
            <xsd:complexType>
              <xsd:all>
                <xsd:element ref="ns2:Title0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5553-adb8-4c7f-ac86-68cc548787b7" elementFormDefault="qualified">
    <xsd:import namespace="http://schemas.microsoft.com/office/2006/documentManagement/types"/>
    <xsd:import namespace="http://schemas.microsoft.com/office/infopath/2007/PartnerControls"/>
    <xsd:element name="Title0" ma:index="8" nillable="true" ma:displayName="Title" ma:description="" ma:internalName="Title0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ca33806b-cec6-4be5-bc43-3eb6535712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d2800-d79d-4615-9c80-93a0afac542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6474186-eb3d-4c3b-bc6b-b0c29b225d1f}" ma:internalName="TaxCatchAll" ma:showField="CatchAllData" ma:web="9c9d2800-d79d-4615-9c80-93a0afac54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f65553-adb8-4c7f-ac86-68cc548787b7">
      <Terms xmlns="http://schemas.microsoft.com/office/infopath/2007/PartnerControls"/>
    </lcf76f155ced4ddcb4097134ff3c332f>
    <Title0 xmlns="6df65553-adb8-4c7f-ac86-68cc548787b7" xsi:nil="true"/>
    <TaxCatchAll xmlns="9c9d2800-d79d-4615-9c80-93a0afac5428" xsi:nil="true"/>
  </documentManagement>
</p:properties>
</file>

<file path=customXml/itemProps1.xml><?xml version="1.0" encoding="utf-8"?>
<ds:datastoreItem xmlns:ds="http://schemas.openxmlformats.org/officeDocument/2006/customXml" ds:itemID="{A5E540FB-02A1-479C-A5E9-E77E2C381C72}"/>
</file>

<file path=customXml/itemProps2.xml><?xml version="1.0" encoding="utf-8"?>
<ds:datastoreItem xmlns:ds="http://schemas.openxmlformats.org/officeDocument/2006/customXml" ds:itemID="{E8C1AC4D-8038-42DA-B22B-C4AA31426FA8}"/>
</file>

<file path=customXml/itemProps3.xml><?xml version="1.0" encoding="utf-8"?>
<ds:datastoreItem xmlns:ds="http://schemas.openxmlformats.org/officeDocument/2006/customXml" ds:itemID="{78F43DDD-6A6B-4510-8FBB-577B44344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Instellingen</vt:lpstr>
      <vt:lpstr>Begroting Gemeente 1</vt:lpstr>
      <vt:lpstr>Begroting Gemeente 2</vt:lpstr>
      <vt:lpstr>Berekeningen tarieven</vt:lpstr>
      <vt:lpstr>Gemeente 1</vt:lpstr>
      <vt:lpstr>Gemeente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Onno Geelof</dc:creator>
  <cp:lastModifiedBy>Onno Geelof</cp:lastModifiedBy>
  <cp:lastPrinted>2023-04-20T11:54:15Z</cp:lastPrinted>
  <dcterms:created xsi:type="dcterms:W3CDTF">2023-04-20T10:47:52Z</dcterms:created>
  <dcterms:modified xsi:type="dcterms:W3CDTF">2023-08-31T09:32:21Z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0x0101000AC230B5AEBB444599AF1D81AF980762</vt:lpwstr>
  </property>
  <property fmtid="{D5CDD505-2E9C-101B-9397-08002B2CF9AE}" pid="3" name="Order">
    <vt:r8>641500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